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Capital Plan" sheetId="2" state="visible" r:id="rId2"/>
    <sheet xmlns:r="http://schemas.openxmlformats.org/officeDocument/2006/relationships" name="The Road" sheetId="3" state="visible" r:id="rId3"/>
    <sheet xmlns:r="http://schemas.openxmlformats.org/officeDocument/2006/relationships" name="The Sea" sheetId="4" state="visible" r:id="rId4"/>
    <sheet xmlns:r="http://schemas.openxmlformats.org/officeDocument/2006/relationships" name="The Precinct" sheetId="5" state="visible" r:id="rId5"/>
    <sheet xmlns:r="http://schemas.openxmlformats.org/officeDocument/2006/relationships" name="Ten Year Model" sheetId="6" state="visible" r:id="rId6"/>
    <sheet xmlns:r="http://schemas.openxmlformats.org/officeDocument/2006/relationships" name="Sensitivities"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2">
    <numFmt numFmtId="164" formatCode="0.0"/>
    <numFmt numFmtId="165" formatCode="#,##0.0"/>
  </numFmts>
  <fonts count="8">
    <font>
      <name val="Calibri"/>
      <family val="2"/>
      <color theme="1"/>
      <sz val="11"/>
      <scheme val="minor"/>
    </font>
    <font>
      <b val="1"/>
      <sz val="15"/>
    </font>
    <font>
      <b val="1"/>
    </font>
    <font>
      <b val="1"/>
      <color rgb="00006100"/>
    </font>
    <font>
      <b val="1"/>
      <color rgb="009C6500"/>
    </font>
    <font>
      <b val="1"/>
      <color rgb="00843C0C"/>
    </font>
    <font>
      <b val="1"/>
      <sz val="13"/>
    </font>
    <font>
      <b val="1"/>
      <sz val="12"/>
    </font>
  </fonts>
  <fills count="8">
    <fill>
      <patternFill/>
    </fill>
    <fill>
      <patternFill patternType="gray125"/>
    </fill>
    <fill>
      <patternFill patternType="solid">
        <fgColor rgb="00C6EFCE"/>
        <bgColor rgb="00C6EFCE"/>
      </patternFill>
    </fill>
    <fill>
      <patternFill patternType="solid">
        <fgColor rgb="00FFEB9C"/>
        <bgColor rgb="00FFEB9C"/>
      </patternFill>
    </fill>
    <fill>
      <patternFill patternType="solid">
        <fgColor rgb="00F8CBAD"/>
        <bgColor rgb="00F8CBAD"/>
      </patternFill>
    </fill>
    <fill>
      <patternFill patternType="solid">
        <fgColor rgb="00D9D9D9"/>
        <bgColor rgb="00D9D9D9"/>
      </patternFill>
    </fill>
    <fill>
      <patternFill patternType="solid">
        <fgColor rgb="00EFEFEF"/>
        <bgColor rgb="00EFEFEF"/>
      </patternFill>
    </fill>
    <fill>
      <patternFill patternType="solid">
        <fgColor rgb="00BFBFBF"/>
        <bgColor rgb="00BFBFBF"/>
      </patternFill>
    </fill>
  </fills>
  <borders count="1">
    <border>
      <left/>
      <right/>
      <top/>
      <bottom/>
      <diagonal/>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0" pivotButton="0" quotePrefix="0" xfId="0"/>
    <xf numFmtId="0" fontId="0" fillId="0" borderId="0" applyAlignment="1" pivotButton="0" quotePrefix="0" xfId="0">
      <alignment vertical="top" wrapText="1"/>
    </xf>
    <xf numFmtId="0" fontId="3" fillId="2" borderId="0" pivotButton="0" quotePrefix="0" xfId="0"/>
    <xf numFmtId="0" fontId="4" fillId="3" borderId="0" pivotButton="0" quotePrefix="0" xfId="0"/>
    <xf numFmtId="0" fontId="5" fillId="4" borderId="0" pivotButton="0" quotePrefix="0" xfId="0"/>
    <xf numFmtId="0" fontId="6" fillId="0" borderId="0" pivotButton="0" quotePrefix="0" xfId="0"/>
    <xf numFmtId="0" fontId="2" fillId="5" borderId="0" applyAlignment="1" pivotButton="0" quotePrefix="0" xfId="0">
      <alignment vertical="top" wrapText="1"/>
    </xf>
    <xf numFmtId="0" fontId="2" fillId="6" borderId="0" applyAlignment="1" pivotButton="0" quotePrefix="0" xfId="0">
      <alignment vertical="top" wrapText="1"/>
    </xf>
    <xf numFmtId="0" fontId="0" fillId="6" borderId="0" pivotButton="0" quotePrefix="0" xfId="0"/>
    <xf numFmtId="164" fontId="0" fillId="0" borderId="0" applyAlignment="1" pivotButton="0" quotePrefix="0" xfId="0">
      <alignment vertical="top"/>
    </xf>
    <xf numFmtId="0" fontId="5" fillId="4" borderId="0" applyAlignment="1" pivotButton="0" quotePrefix="0" xfId="0">
      <alignment vertical="top"/>
    </xf>
    <xf numFmtId="164" fontId="2" fillId="6" borderId="0" applyAlignment="1" pivotButton="0" quotePrefix="0" xfId="0">
      <alignment vertical="top"/>
    </xf>
    <xf numFmtId="0" fontId="4" fillId="3" borderId="0" applyAlignment="1" pivotButton="0" quotePrefix="0" xfId="0">
      <alignment vertical="top"/>
    </xf>
    <xf numFmtId="0" fontId="7" fillId="7" borderId="0" applyAlignment="1" pivotButton="0" quotePrefix="0" xfId="0">
      <alignment vertical="top" wrapText="1"/>
    </xf>
    <xf numFmtId="164" fontId="7" fillId="7" borderId="0" applyAlignment="1" pivotButton="0" quotePrefix="0" xfId="0">
      <alignment vertical="top"/>
    </xf>
    <xf numFmtId="0" fontId="0" fillId="7" borderId="0" pivotButton="0" quotePrefix="0" xfId="0"/>
    <xf numFmtId="3" fontId="0" fillId="0" borderId="0" applyAlignment="1" pivotButton="0" quotePrefix="0" xfId="0">
      <alignment vertical="top"/>
    </xf>
    <xf numFmtId="0" fontId="0" fillId="0" borderId="0" applyAlignment="1" pivotButton="0" quotePrefix="0" xfId="0">
      <alignment vertical="top"/>
    </xf>
    <xf numFmtId="0" fontId="3" fillId="2" borderId="0" applyAlignment="1" pivotButton="0" quotePrefix="0" xfId="0">
      <alignment vertical="top"/>
    </xf>
    <xf numFmtId="2" fontId="0" fillId="0" borderId="0" applyAlignment="1" pivotButton="0" quotePrefix="0" xfId="0">
      <alignment vertical="top"/>
    </xf>
    <xf numFmtId="1" fontId="0" fillId="0" borderId="0" applyAlignment="1" pivotButton="0" quotePrefix="0" xfId="0">
      <alignment vertical="top"/>
    </xf>
    <xf numFmtId="2" fontId="2" fillId="6" borderId="0" applyAlignment="1" pivotButton="0" quotePrefix="0" xfId="0">
      <alignment vertical="top"/>
    </xf>
    <xf numFmtId="0" fontId="0" fillId="6" borderId="0" applyAlignment="1" pivotButton="0" quotePrefix="0" xfId="0">
      <alignment vertical="top"/>
    </xf>
    <xf numFmtId="0" fontId="4" fillId="6" borderId="0" applyAlignment="1" pivotButton="0" quotePrefix="0" xfId="0">
      <alignment vertical="top"/>
    </xf>
    <xf numFmtId="0" fontId="0" fillId="6" borderId="0" applyAlignment="1" pivotButton="0" quotePrefix="0" xfId="0">
      <alignment vertical="top" wrapText="1"/>
    </xf>
    <xf numFmtId="165" fontId="0" fillId="0" borderId="0" applyAlignment="1" pivotButton="0" quotePrefix="0" xfId="0">
      <alignment vertical="top"/>
    </xf>
    <xf numFmtId="2" fontId="7" fillId="7" borderId="0" applyAlignment="1" pivotButton="0" quotePrefix="0" xfId="0">
      <alignment vertical="top"/>
    </xf>
    <xf numFmtId="0" fontId="4" fillId="7" borderId="0" applyAlignment="1" pivotButton="0" quotePrefix="0" xfId="0">
      <alignment vertical="top"/>
    </xf>
    <xf numFmtId="0" fontId="0" fillId="7" borderId="0" applyAlignment="1" pivotButton="0" quotePrefix="0" xfId="0">
      <alignment vertical="top" wrapText="1"/>
    </xf>
    <xf numFmtId="0" fontId="2" fillId="7" borderId="0" applyAlignment="1" pivotButton="0" quotePrefix="0" xfId="0">
      <alignment vertical="top" wrapText="1"/>
    </xf>
    <xf numFmtId="9" fontId="2" fillId="7"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26" customWidth="1" min="1" max="1"/>
    <col width="120" customWidth="1" min="2" max="2"/>
  </cols>
  <sheetData>
    <row r="1">
      <c r="A1" s="1" t="inlineStr">
        <is>
          <t>The Big Dream. Costings workbook</t>
        </is>
      </c>
    </row>
    <row r="3">
      <c r="A3" s="2" t="inlineStr">
        <is>
          <t>Prepared</t>
        </is>
      </c>
      <c r="B3" s="3" t="inlineStr">
        <is>
          <t>26 July 2026. Built from the project numbers spine (the single source of truth for all figures) and a research package of 156 sourced findings across six sweeps plus a verification critique.</t>
        </is>
      </c>
    </row>
    <row r="4">
      <c r="A4" s="2" t="inlineStr">
        <is>
          <t>Purpose</t>
        </is>
      </c>
      <c r="B4" s="3" t="inlineStr">
        <is>
          <t>Makes every assumption behind the $100M capital ask visible, sourced and confidence rated, for a sceptical funder's analyst. Nothing indicative is presented as firm. Where a number cannot be sourced publicly (lane rate cards, OEM truck prices, cyclone zone insurance premiums) the workbook says so and names the quote still to be obtained.</t>
        </is>
      </c>
    </row>
    <row r="5">
      <c r="A5" s="2" t="inlineStr">
        <is>
          <t>How to read it</t>
        </is>
      </c>
      <c r="B5" s="3" t="inlineStr">
        <is>
          <t>Every line carries a confidence label and a source. Ranges are carried as Low and High against a Central planning figure. All subtotals and totals are live SUM formulas, not hardcoded numbers. Sources cited are the primary external sources assembled in the research package.</t>
        </is>
      </c>
    </row>
    <row r="6">
      <c r="A6" s="2" t="inlineStr"/>
      <c r="B6" s="3" t="inlineStr"/>
    </row>
    <row r="7">
      <c r="A7" s="2" t="inlineStr">
        <is>
          <t>Confidence labels</t>
        </is>
      </c>
      <c r="B7" s="3" t="inlineStr">
        <is>
          <t>Three labels, colour coded throughout the workbook:</t>
        </is>
      </c>
    </row>
    <row r="8">
      <c r="A8" s="4" t="inlineStr">
        <is>
          <t>Verified</t>
        </is>
      </c>
      <c r="B8" s="3" t="inlineStr">
        <is>
          <t>Sourced in the research package: a named external source, checked. Green.</t>
        </is>
      </c>
    </row>
    <row r="9">
      <c r="A9" s="5" t="inlineStr">
        <is>
          <t>Derived</t>
        </is>
      </c>
      <c r="B9" s="3" t="inlineStr">
        <is>
          <t>Calculated from verified inputs, with the method stated in the row. Amber.</t>
        </is>
      </c>
    </row>
    <row r="10">
      <c r="A10" s="6" t="inlineStr">
        <is>
          <t>Indicative</t>
        </is>
      </c>
      <c r="B10" s="3" t="inlineStr">
        <is>
          <t>A planning estimate awaiting quotes. Always labelled as such and never presented as firm. Orange.</t>
        </is>
      </c>
    </row>
    <row r="11">
      <c r="A11" s="2" t="inlineStr"/>
      <c r="B11" s="3" t="inlineStr"/>
    </row>
    <row r="12">
      <c r="A12" s="2" t="inlineStr">
        <is>
          <t>Approved decisions</t>
        </is>
      </c>
      <c r="B12" s="3" t="inlineStr">
        <is>
          <t>Levi, 26 July 2026: precinct on the Gold Coast with the Cairns depot under Pillar 1; IFF as lead entity with partners named including The Established Ventures; use the verified up to 50 per cent Cape York figure; the Road presented as the staged model with full electrification to the Cape as the end state ambition, not a promise.</t>
        </is>
      </c>
    </row>
    <row r="13">
      <c r="A13" s="2" t="inlineStr"/>
      <c r="B13" s="3" t="inlineStr"/>
    </row>
    <row r="14">
      <c r="A14" s="2" t="inlineStr">
        <is>
          <t>Sheets</t>
        </is>
      </c>
      <c r="B14" s="3" t="inlineStr">
        <is>
          <t>Capital Plan: the $100M allocation, one row per component, subtotals per pillar and a live grand total. The Road: fleet and corridor assumptions plus a derived annual energy cost table, electric against diesel. The Sea: vessel capex, refit, crewing, the Masig pilot operating cost framework, revenue phases and the reserve rationale. The Precinct: zone by zone quantity times rate build up on verified benchmarks. Ten Year Model: earned revenue ramp against operating costs, clearly labelled MODELLED, INDICATIVE. Sensitivities: five stress scenarios. Sources: every external source used, one row each.</t>
        </is>
      </c>
    </row>
    <row r="15">
      <c r="A15" s="2" t="inlineStr"/>
      <c r="B15" s="3" t="inlineStr"/>
    </row>
    <row r="16">
      <c r="A16" s="2" t="inlineStr">
        <is>
          <t>The frame</t>
        </is>
      </c>
      <c r="B16" s="3" t="inlineStr">
        <is>
          <t>$100M is roughly 0.3 per cent of one year of the $33.4 billion total direct government expenditure on Aboriginal and Torres Strait Islander Australians (2015 to 16, the most recent national estimate, Productivity Commission). It exceeds any single federal remote food security program and approaches the roughly $153M of itemised federal remote food security commitments 2023 to 2026 combined.</t>
        </is>
      </c>
    </row>
    <row r="17">
      <c r="A17" s="2" t="inlineStr">
        <is>
          <t>Why infrastructure</t>
        </is>
      </c>
      <c r="B17" s="3" t="inlineStr">
        <is>
          <t>"The hunger in these communities is not a failure of the system. It is a product of it." Hunger by Design, Chapter 1.</t>
        </is>
      </c>
    </row>
    <row r="18">
      <c r="A18" s="2" t="inlineStr">
        <is>
          <t>Discipline</t>
        </is>
      </c>
      <c r="B18" s="3" t="inlineStr">
        <is>
          <t>Carried over from the Maritime Freight Venture Goal and Delivery Plan: every figure is verified, derived or indicative; the label travels with the number; community mandate is a hard precondition before build (M1 discipline).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6"/>
  <sheetViews>
    <sheetView workbookViewId="0">
      <pane ySplit="2" topLeftCell="A3" activePane="bottomLeft" state="frozen"/>
      <selection pane="bottomLeft" activeCell="A1" sqref="A1"/>
    </sheetView>
  </sheetViews>
  <sheetFormatPr baseColWidth="8" defaultRowHeight="15"/>
  <cols>
    <col width="46" customWidth="1" min="1" max="1"/>
    <col width="12" customWidth="1" min="2" max="2"/>
    <col width="10" customWidth="1" min="3" max="3"/>
    <col width="10" customWidth="1" min="4" max="4"/>
    <col width="12" customWidth="1" min="5" max="5"/>
    <col width="42" customWidth="1" min="6" max="6"/>
    <col width="70" customWidth="1" min="7" max="7"/>
  </cols>
  <sheetData>
    <row r="1">
      <c r="A1" s="7" t="inlineStr">
        <is>
          <t>Capital plan. The $100M allocation (numbers spine, section 3). All figures $M.</t>
        </is>
      </c>
    </row>
    <row r="2">
      <c r="A2" s="8" t="inlineStr">
        <is>
          <t>Item</t>
        </is>
      </c>
      <c r="B2" s="8" t="inlineStr">
        <is>
          <t>Central ($M)</t>
        </is>
      </c>
      <c r="C2" s="8" t="inlineStr">
        <is>
          <t>Low ($M)</t>
        </is>
      </c>
      <c r="D2" s="8" t="inlineStr">
        <is>
          <t>High ($M)</t>
        </is>
      </c>
      <c r="E2" s="8" t="inlineStr">
        <is>
          <t>Confidence</t>
        </is>
      </c>
      <c r="F2" s="8" t="inlineStr">
        <is>
          <t>Source</t>
        </is>
      </c>
      <c r="G2" s="8" t="inlineStr">
        <is>
          <t>Notes</t>
        </is>
      </c>
    </row>
    <row r="3">
      <c r="A3" s="9" t="inlineStr">
        <is>
          <t>THE ROAD</t>
        </is>
      </c>
      <c r="B3" s="10" t="n"/>
      <c r="C3" s="10" t="n"/>
      <c r="D3" s="10" t="n"/>
      <c r="E3" s="10" t="n"/>
      <c r="F3" s="10" t="n"/>
      <c r="G3" s="10" t="n"/>
    </row>
    <row r="4">
      <c r="A4" s="3" t="inlineStr">
        <is>
          <t>10 battery electric prime movers</t>
        </is>
      </c>
      <c r="B4" s="11" t="n">
        <v>4.8</v>
      </c>
      <c r="C4" s="11" t="n">
        <v>4.5</v>
      </c>
      <c r="D4" s="11" t="n">
        <v>5</v>
      </c>
      <c r="E4" s="12" t="inlineStr">
        <is>
          <t>Indicative</t>
        </is>
      </c>
      <c r="F4" s="3" t="inlineStr">
        <is>
          <t>The Conversation, 11 Mar 2026 (market estimates $450k to $500k)</t>
        </is>
      </c>
      <c r="G4" s="3" t="inlineStr">
        <is>
          <t>About $480k each. No OEM publishes AUD list prices for heavy battery electric prime movers: written dealer quotes required before commitment (flagged in the research critique).</t>
        </is>
      </c>
    </row>
    <row r="5">
      <c r="A5" s="3" t="inlineStr">
        <is>
          <t>12 refrigerated trailers with electric TRUs</t>
        </is>
      </c>
      <c r="B5" s="11" t="n">
        <v>2.7</v>
      </c>
      <c r="C5" s="11" t="n">
        <v>2.2</v>
      </c>
      <c r="D5" s="11" t="n">
        <v>3.2</v>
      </c>
      <c r="E5" s="12" t="inlineStr">
        <is>
          <t>Indicative</t>
        </is>
      </c>
      <c r="F5" s="3" t="inlineStr">
        <is>
          <t>AAA Trailers and trade listings; Carrier Transicold Australia</t>
        </is>
      </c>
      <c r="G5" s="3" t="inlineStr">
        <is>
          <t>About $225k per new trailer and electric TRU set. Used 22 pallet reefers list at $88k to $121k; new build and eTRU pricing is quote only.</t>
        </is>
      </c>
    </row>
    <row r="6">
      <c r="A6" s="3" t="inlineStr">
        <is>
          <t>Southern charging hub at the precinct</t>
        </is>
      </c>
      <c r="B6" s="11" t="n">
        <v>2.5</v>
      </c>
      <c r="C6" s="11" t="n">
        <v>2</v>
      </c>
      <c r="D6" s="11" t="n">
        <v>3.5</v>
      </c>
      <c r="E6" s="12" t="inlineStr">
        <is>
          <t>Indicative</t>
        </is>
      </c>
      <c r="F6" s="3" t="inlineStr">
        <is>
          <t>ARENA (NewVolt $61.82M for three hubs; Mondo $12.3M grant)</t>
        </is>
      </c>
      <c r="G6" s="3" t="inlineStr">
        <is>
          <t>Depot scale private hub, smaller than the ARENA public multi bay hubs. Per site costs are inferred from bundled ARENA project totals, not a sourced construction cost.</t>
        </is>
      </c>
    </row>
    <row r="7">
      <c r="A7" s="3" t="inlineStr">
        <is>
          <t>Cairns depot and charging hub</t>
        </is>
      </c>
      <c r="B7" s="11" t="n">
        <v>5.5</v>
      </c>
      <c r="C7" s="11" t="n">
        <v>4.5</v>
      </c>
      <c r="D7" s="11" t="n">
        <v>7</v>
      </c>
      <c r="E7" s="12" t="inlineStr">
        <is>
          <t>Indicative</t>
        </is>
      </c>
      <c r="F7" s="3" t="inlineStr">
        <is>
          <t>ARENA benchmarks; Herron Todd White (regional Qld sheds $2,200 to $2,700 per sqm)</t>
        </is>
      </c>
      <c r="G7" s="3" t="inlineStr">
        <is>
          <t>Depot building, cold store cross dock and chargers. Approved decision: Cairns depot sits under Pillar 1. Ergon grid connection assessment to be commissioned early.</t>
        </is>
      </c>
    </row>
    <row r="8">
      <c r="A8" s="3" t="inlineStr">
        <is>
          <t>En route charging at two partner sites</t>
        </is>
      </c>
      <c r="B8" s="11" t="n">
        <v>3</v>
      </c>
      <c r="C8" s="11" t="n">
        <v>2</v>
      </c>
      <c r="D8" s="11" t="n">
        <v>4</v>
      </c>
      <c r="E8" s="12" t="inlineStr">
        <is>
          <t>Indicative</t>
        </is>
      </c>
      <c r="F8" s="3" t="inlineStr">
        <is>
          <t>ARENA benchmarks</t>
        </is>
      </c>
      <c r="G8" s="3" t="inlineStr">
        <is>
          <t>Two shared sites on the Bruce Highway with partners. No dedicated heavy vehicle public charging exists on the corridor as of mid 2026.</t>
        </is>
      </c>
    </row>
    <row r="9">
      <c r="A9" s="3" t="inlineStr">
        <is>
          <t>First Nations driver pipeline</t>
        </is>
      </c>
      <c r="B9" s="11" t="n">
        <v>1</v>
      </c>
      <c r="C9" s="11" t="n">
        <v>0.8</v>
      </c>
      <c r="D9" s="11" t="n">
        <v>1.2</v>
      </c>
      <c r="E9" s="12" t="inlineStr">
        <is>
          <t>Indicative</t>
        </is>
      </c>
      <c r="F9" s="3" t="inlineStr">
        <is>
          <t>Qld TMR MC licence pathway; TMR Indigenous Driver Licensing Program</t>
        </is>
      </c>
      <c r="G9" s="3" t="inlineStr">
        <is>
          <t>HR to HC to MC pathway takes 2 to 3 years. No dedicated First Nations MC training program exists: a verified, fundable gap. Target 20 First Nations MC licensed drivers.</t>
        </is>
      </c>
    </row>
    <row r="10">
      <c r="A10" s="3" t="inlineStr">
        <is>
          <t>Spares and fleet contingency</t>
        </is>
      </c>
      <c r="B10" s="11" t="n">
        <v>1.5</v>
      </c>
      <c r="C10" s="11" t="n">
        <v>1</v>
      </c>
      <c r="D10" s="11" t="n">
        <v>2</v>
      </c>
      <c r="E10" s="12" t="inlineStr">
        <is>
          <t>Indicative</t>
        </is>
      </c>
      <c r="F10" s="3" t="inlineStr">
        <is>
          <t>Planning allowance</t>
        </is>
      </c>
      <c r="G10" s="3" t="inlineStr">
        <is>
          <t>Batteries, spare eTRUs, tyres and recovery capability for a long remote corridor.</t>
        </is>
      </c>
    </row>
    <row r="11">
      <c r="A11" s="9" t="inlineStr">
        <is>
          <t>The Road subtotal</t>
        </is>
      </c>
      <c r="B11" s="13">
        <f>SUM(B4:B10)</f>
        <v/>
      </c>
      <c r="C11" s="13">
        <f>SUM(C4:C10)</f>
        <v/>
      </c>
      <c r="D11" s="13">
        <f>SUM(D4:D10)</f>
        <v/>
      </c>
      <c r="E11" s="10" t="n"/>
      <c r="F11" s="10" t="n"/>
      <c r="G11" s="10" t="n"/>
    </row>
    <row r="12">
      <c r="A12" s="9" t="inlineStr">
        <is>
          <t>THE SEA</t>
        </is>
      </c>
      <c r="B12" s="10" t="n"/>
      <c r="C12" s="10" t="n"/>
      <c r="D12" s="10" t="n"/>
      <c r="E12" s="10" t="n"/>
      <c r="F12" s="10" t="n"/>
      <c r="G12" s="10" t="n"/>
    </row>
    <row r="13">
      <c r="A13" s="3" t="inlineStr">
        <is>
          <t>Vessel 1 acquisition and refit</t>
        </is>
      </c>
      <c r="B13" s="11" t="n">
        <v>9.5</v>
      </c>
      <c r="C13" s="11" t="n">
        <v>6</v>
      </c>
      <c r="D13" s="11" t="n">
        <v>11.5</v>
      </c>
      <c r="E13" s="14" t="inlineStr">
        <is>
          <t>Derived</t>
        </is>
      </c>
      <c r="F13" s="3" t="inlineStr">
        <is>
          <t>Broker listings Jul 2026 (Apollo Duck; Marine Brokers Australia); Masig pilot brief refit ranges</t>
        </is>
      </c>
      <c r="G13" s="3" t="inlineStr">
        <is>
          <t>Used 40 to 60 m landing craft verified at $2.1M to $8.5M asking; new build 57 m about $11.5M. Central assumes a larger used hull plus refit to AMSA survey, cold chain and hybrid fit out. Asking prices, not transactions: survey condition materially affects price.</t>
        </is>
      </c>
    </row>
    <row r="14">
      <c r="A14" s="3" t="inlineStr">
        <is>
          <t>Vessel 2 acquisition and refit</t>
        </is>
      </c>
      <c r="B14" s="11" t="n">
        <v>8</v>
      </c>
      <c r="C14" s="11" t="n">
        <v>5</v>
      </c>
      <c r="D14" s="11" t="n">
        <v>10</v>
      </c>
      <c r="E14" s="14" t="inlineStr">
        <is>
          <t>Derived</t>
        </is>
      </c>
      <c r="F14" s="3" t="inlineStr">
        <is>
          <t>Broker listings Jul 2026; Masig pilot brief</t>
        </is>
      </c>
      <c r="G14" s="3" t="inlineStr">
        <is>
          <t>Second hull for Phase B cluster coverage. Same verified capex band; a smaller vessel is acceptable for island transhipment work.</t>
        </is>
      </c>
    </row>
    <row r="15">
      <c r="A15" s="3" t="inlineStr">
        <is>
          <t>Shore and island handling infrastructure</t>
        </is>
      </c>
      <c r="B15" s="11" t="n">
        <v>3</v>
      </c>
      <c r="C15" s="11" t="n">
        <v>2</v>
      </c>
      <c r="D15" s="11" t="n">
        <v>4</v>
      </c>
      <c r="E15" s="12" t="inlineStr">
        <is>
          <t>Indicative</t>
        </is>
      </c>
      <c r="F15" s="3" t="inlineStr">
        <is>
          <t>Masig pilot brief; TSIRC (15 barge ramps and 13 jetties are council owned)</t>
        </is>
      </c>
      <c r="G15" s="3" t="inlineStr">
        <is>
          <t>Cairns depot and laydown, island handling gear, cold storage nodes. Barge ramps are public infrastructure: the constraint is condition and tide windows, not exclusivity.</t>
        </is>
      </c>
    </row>
    <row r="16">
      <c r="A16" s="3" t="inlineStr">
        <is>
          <t>Regulatory, survey and safety management establishment</t>
        </is>
      </c>
      <c r="B16" s="11" t="n">
        <v>1</v>
      </c>
      <c r="C16" s="11" t="n">
        <v>0.7</v>
      </c>
      <c r="D16" s="11" t="n">
        <v>1.5</v>
      </c>
      <c r="E16" s="12" t="inlineStr">
        <is>
          <t>Indicative</t>
        </is>
      </c>
      <c r="F16" s="3" t="inlineStr">
        <is>
          <t>AMSA domestic commercial vessel framework</t>
        </is>
      </c>
      <c r="G16" s="3" t="inlineStr">
        <is>
          <t>Certificate of survey, certificate of operation, safety management system, Class 2 near coastal. No coastal trading licence needed for intrastate Queensland voyages (verified).</t>
        </is>
      </c>
    </row>
    <row r="17">
      <c r="A17" s="3" t="inlineStr">
        <is>
          <t>Crewing pipeline and community equity process</t>
        </is>
      </c>
      <c r="B17" s="11" t="n">
        <v>1.5</v>
      </c>
      <c r="C17" s="11" t="n">
        <v>1</v>
      </c>
      <c r="D17" s="11" t="n">
        <v>2</v>
      </c>
      <c r="E17" s="12" t="inlineStr">
        <is>
          <t>Indicative</t>
        </is>
      </c>
      <c r="F17" s="3" t="inlineStr">
        <is>
          <t>Masig pilot brief; NEAS governance analogue</t>
        </is>
      </c>
      <c r="G17" s="3" t="inlineStr">
        <is>
          <t>TAFE maritime pathway, swing rosters, FPIC and CATSI equity process with founding communities. Community mandate is a hard precondition.</t>
        </is>
      </c>
    </row>
    <row r="18">
      <c r="A18" s="3" t="inlineStr">
        <is>
          <t>Working capital and price response reserve</t>
        </is>
      </c>
      <c r="B18" s="11" t="n">
        <v>8</v>
      </c>
      <c r="C18" s="11" t="n">
        <v>6</v>
      </c>
      <c r="D18" s="11" t="n">
        <v>10</v>
      </c>
      <c r="E18" s="14" t="inlineStr">
        <is>
          <t>Derived</t>
        </is>
      </c>
      <c r="F18" s="3" t="inlineStr">
        <is>
          <t>ACCC (two year price war, c. 2014 to 16); Masig pilot brief opex framework</t>
        </is>
      </c>
      <c r="G18" s="3" t="inlineStr">
        <is>
          <t>Sized to roughly two years of upper band single vessel operating deficit: 2 x ($4.0M opex less $0.6M Phase A revenue) is $6.8M, held at $8.0M with headroom. The last two operator market produced a two year price war. See The Sea sheet.</t>
        </is>
      </c>
    </row>
    <row r="19">
      <c r="A19" s="9" t="inlineStr">
        <is>
          <t>The Sea subtotal</t>
        </is>
      </c>
      <c r="B19" s="13">
        <f>SUM(B13:B18)</f>
        <v/>
      </c>
      <c r="C19" s="13">
        <f>SUM(C13:C18)</f>
        <v/>
      </c>
      <c r="D19" s="13">
        <f>SUM(D13:D18)</f>
        <v/>
      </c>
      <c r="E19" s="10" t="n"/>
      <c r="F19" s="10" t="n"/>
      <c r="G19" s="10" t="n"/>
    </row>
    <row r="20">
      <c r="A20" s="9" t="inlineStr">
        <is>
          <t>THE PRECINCT (GOLD COAST)</t>
        </is>
      </c>
      <c r="B20" s="10" t="n"/>
      <c r="C20" s="10" t="n"/>
      <c r="D20" s="10" t="n"/>
      <c r="E20" s="10" t="n"/>
      <c r="F20" s="10" t="n"/>
      <c r="G20" s="10" t="n"/>
    </row>
    <row r="21">
      <c r="A21" s="3" t="inlineStr">
        <is>
          <t>Land, 6 to 8 ha, northern Gold Coast corridor</t>
        </is>
      </c>
      <c r="B21" s="11" t="n">
        <v>6.5</v>
      </c>
      <c r="C21" s="11" t="n">
        <v>5</v>
      </c>
      <c r="D21" s="11" t="n">
        <v>8</v>
      </c>
      <c r="E21" s="12" t="inlineStr">
        <is>
          <t>Indicative</t>
        </is>
      </c>
      <c r="F21" s="3" t="inlineStr">
        <is>
          <t>CBRE Brisbane Industrial and Logistics Q1 2025</t>
        </is>
      </c>
      <c r="G21" s="3" t="inlineStr">
        <is>
          <t>Englobo assumption of about $0.9M to $1.1M per ha, well below the CBRE serviced small lot benchmark of $588 per sqm. Site specific quotes required: land is the single biggest swing variable in the plan.</t>
        </is>
      </c>
    </row>
    <row r="22">
      <c r="A22" s="3" t="inlineStr">
        <is>
          <t>Zone D warehouse and cold storage, 4,000 sqm</t>
        </is>
      </c>
      <c r="B22" s="11" t="n">
        <v>6.5</v>
      </c>
      <c r="C22" s="11" t="n">
        <v>5.2</v>
      </c>
      <c r="D22" s="11" t="n">
        <v>7.7</v>
      </c>
      <c r="E22" s="14" t="inlineStr">
        <is>
          <t>Derived</t>
        </is>
      </c>
      <c r="F22" s="3" t="inlineStr">
        <is>
          <t>MCG Quantity Surveyors; JLL via The Industrialist</t>
        </is>
      </c>
      <c r="G22" s="3" t="inlineStr">
        <is>
          <t>Blended build on verified bands: ambient $500 to $1,500, chilled $1,400 to $2,200, freezer $3,400 to $3,600 per sqm. Chilled and freezer are different scopes and are costed separately. See The Precinct sheet for the build up.</t>
        </is>
      </c>
    </row>
    <row r="23">
      <c r="A23" s="3" t="inlineStr">
        <is>
          <t>High tech greenhouses, 1.4 ha</t>
        </is>
      </c>
      <c r="B23" s="11" t="n">
        <v>7.5</v>
      </c>
      <c r="C23" s="11" t="n">
        <v>5.6</v>
      </c>
      <c r="D23" s="11" t="n">
        <v>11.2</v>
      </c>
      <c r="E23" s="14" t="inlineStr">
        <is>
          <t>Derived</t>
        </is>
      </c>
      <c r="F23" s="3" t="inlineStr">
        <is>
          <t>Costa Guyra 2021 ($80M for about 10 ha); Sundrop; Centuria</t>
        </is>
      </c>
      <c r="G23" s="3" t="inlineStr">
        <is>
          <t>1.4 ha at the verified $4M to $8M per ha band. The critique flags 2026 escalation to $8M to $11M per ha as a researcher assumption: the high end covers it. QS and vendor quotes required.</t>
        </is>
      </c>
    </row>
    <row r="24">
      <c r="A24" s="3" t="inlineStr">
        <is>
          <t>Ground and rooftop solar, 1.5 MW plus storage</t>
        </is>
      </c>
      <c r="B24" s="11" t="n">
        <v>2.5</v>
      </c>
      <c r="C24" s="11" t="n">
        <v>1.9</v>
      </c>
      <c r="D24" s="11" t="n">
        <v>2.9</v>
      </c>
      <c r="E24" s="14" t="inlineStr">
        <is>
          <t>Derived</t>
        </is>
      </c>
      <c r="F24" s="3" t="inlineStr">
        <is>
          <t>CSIRO GenCost 2024 to 25 (about $1,344 per kW utility scale)</t>
        </is>
      </c>
      <c r="G24" s="3" t="inlineStr">
        <is>
          <t>1.5 MW at the verified benchmark is about $2.0M, plus a battery allowance at $700 to $1,000 per kWh installed. ARENA depot precedents exist (Team Global Express; Centurion).</t>
        </is>
      </c>
    </row>
    <row r="25">
      <c r="A25" s="3" t="inlineStr">
        <is>
          <t>Zone C buildings</t>
        </is>
      </c>
      <c r="B25" s="11" t="n">
        <v>10</v>
      </c>
      <c r="C25" s="11" t="n">
        <v>8.4</v>
      </c>
      <c r="D25" s="11" t="n">
        <v>12.3</v>
      </c>
      <c r="E25" s="12" t="inlineStr">
        <is>
          <t>Indicative</t>
        </is>
      </c>
      <c r="F25" s="3" t="inlineStr">
        <is>
          <t>FareShare Brisbane; Qld PCYC and childcare comparators</t>
        </is>
      </c>
      <c r="G25" s="3" t="inlineStr">
        <is>
          <t>Commercial kitchen $4.5M on the FareShare Brisbane model ($4.5M to $5M in 2018 for 5 million meals a year capacity), tech centre and offices, cafe and reception, boardroom and seminar, youth hangout and creche.</t>
        </is>
      </c>
    </row>
    <row r="26">
      <c r="A26" s="3" t="inlineStr">
        <is>
          <t>Zone B accommodation stage one, 34 rooms</t>
        </is>
      </c>
      <c r="B26" s="11" t="n">
        <v>5</v>
      </c>
      <c r="C26" s="11" t="n">
        <v>4.1</v>
      </c>
      <c r="D26" s="11" t="n">
        <v>6.1</v>
      </c>
      <c r="E26" s="14" t="inlineStr">
        <is>
          <t>Derived</t>
        </is>
      </c>
      <c r="F26" s="3" t="inlineStr">
        <is>
          <t>EcoPrestige and Built by Modify guides</t>
        </is>
      </c>
      <c r="G26" s="3" t="inlineStr">
        <is>
          <t>34 rooms at the verified $120k to $180k per room traditional build band (central $147k). Modular at $75k to $110k per room is the low cost fallback. Rawlinsons per room rates to be obtained (verified gap).</t>
        </is>
      </c>
    </row>
    <row r="27">
      <c r="A27" s="9" t="inlineStr">
        <is>
          <t>The Precinct (Gold Coast) subtotal</t>
        </is>
      </c>
      <c r="B27" s="13">
        <f>SUM(B21:B26)</f>
        <v/>
      </c>
      <c r="C27" s="13">
        <f>SUM(C21:C26)</f>
        <v/>
      </c>
      <c r="D27" s="13">
        <f>SUM(D21:D26)</f>
        <v/>
      </c>
      <c r="E27" s="10" t="n"/>
      <c r="F27" s="10" t="n"/>
      <c r="G27" s="10" t="n"/>
    </row>
    <row r="28">
      <c r="A28" s="9" t="inlineStr">
        <is>
          <t>CAPABILITY, CONSULTATION, CONTINGENCY</t>
        </is>
      </c>
      <c r="B28" s="10" t="n"/>
      <c r="C28" s="10" t="n"/>
      <c r="D28" s="10" t="n"/>
      <c r="E28" s="10" t="n"/>
      <c r="F28" s="10" t="n"/>
      <c r="G28" s="10" t="n"/>
    </row>
    <row r="29">
      <c r="A29" s="3" t="inlineStr">
        <is>
          <t>Community consultation and mandate</t>
        </is>
      </c>
      <c r="B29" s="11" t="n">
        <v>2</v>
      </c>
      <c r="C29" s="11" t="n">
        <v>1.5</v>
      </c>
      <c r="D29" s="11" t="n">
        <v>2.5</v>
      </c>
      <c r="E29" s="12" t="inlineStr">
        <is>
          <t>Indicative</t>
        </is>
      </c>
      <c r="F29" s="3" t="inlineStr">
        <is>
          <t>Masig pilot brief FPIC design; project outline</t>
        </is>
      </c>
      <c r="G29" s="3" t="inlineStr">
        <is>
          <t>Year 0 consultation done properly, before any build. Community mandate is a hard precondition (M1 discipline).</t>
        </is>
      </c>
    </row>
    <row r="30">
      <c r="A30" s="3" t="inlineStr">
        <is>
          <t>IFF capability build over three years</t>
        </is>
      </c>
      <c r="B30" s="11" t="n">
        <v>3</v>
      </c>
      <c r="C30" s="11" t="n">
        <v>2.5</v>
      </c>
      <c r="D30" s="11" t="n">
        <v>3.5</v>
      </c>
      <c r="E30" s="12" t="inlineStr">
        <is>
          <t>Indicative</t>
        </is>
      </c>
      <c r="F30" s="3" t="inlineStr">
        <is>
          <t>Research critique (funder due diligence gap)</t>
        </is>
      </c>
      <c r="G30" s="3" t="inlineStr">
        <is>
          <t>Finance, program and governance capability inside IFF. The critique names IFF execution capacity as a first order funder question: this line answers it.</t>
        </is>
      </c>
    </row>
    <row r="31">
      <c r="A31" s="3" t="inlineStr">
        <is>
          <t>Insurance reserve for cyclone zone assets</t>
        </is>
      </c>
      <c r="B31" s="11" t="n">
        <v>1</v>
      </c>
      <c r="C31" s="11" t="n">
        <v>0.8</v>
      </c>
      <c r="D31" s="11" t="n">
        <v>1.5</v>
      </c>
      <c r="E31" s="12" t="inlineStr">
        <is>
          <t>Indicative</t>
        </is>
      </c>
      <c r="F31" s="3" t="inlineStr">
        <is>
          <t>Research critique (insurance flagged as an unaddressed gap)</t>
        </is>
      </c>
      <c r="G31" s="3" t="inlineStr">
        <is>
          <t>Northern assets sit in cyclone country and premiums are unquoted. Reserve holds until broker quotes are obtained. See Sensitivities.</t>
        </is>
      </c>
    </row>
    <row r="32">
      <c r="A32" s="3" t="inlineStr">
        <is>
          <t>Program contingency</t>
        </is>
      </c>
      <c r="B32" s="11" t="n">
        <v>4</v>
      </c>
      <c r="C32" s="11" t="n">
        <v>3</v>
      </c>
      <c r="D32" s="11" t="n">
        <v>5</v>
      </c>
      <c r="E32" s="12" t="inlineStr">
        <is>
          <t>Indicative</t>
        </is>
      </c>
      <c r="F32" s="3" t="inlineStr">
        <is>
          <t>Planning allowance</t>
        </is>
      </c>
      <c r="G32" s="3" t="inlineStr">
        <is>
          <t>About 4 per cent of program value against construction escalation and scope risk, on top of line level ranges.</t>
        </is>
      </c>
    </row>
    <row r="33">
      <c r="A33" s="9" t="inlineStr">
        <is>
          <t>Capability, Consultation, Contingency subtotal</t>
        </is>
      </c>
      <c r="B33" s="13">
        <f>SUM(B29:B32)</f>
        <v/>
      </c>
      <c r="C33" s="13">
        <f>SUM(C29:C32)</f>
        <v/>
      </c>
      <c r="D33" s="13">
        <f>SUM(D29:D32)</f>
        <v/>
      </c>
      <c r="E33" s="10" t="n"/>
      <c r="F33" s="10" t="n"/>
      <c r="G33" s="10" t="n"/>
    </row>
    <row r="34">
      <c r="A34" s="15" t="inlineStr">
        <is>
          <t>GRAND TOTAL</t>
        </is>
      </c>
      <c r="B34" s="16">
        <f>B11+B19+B27+B33</f>
        <v/>
      </c>
      <c r="C34" s="16">
        <f>C11+C19+C27+C33</f>
        <v/>
      </c>
      <c r="D34" s="16">
        <f>D11+D19+D27+D33</f>
        <v/>
      </c>
      <c r="E34" s="17" t="n"/>
      <c r="F34" s="17" t="n"/>
      <c r="G34" s="17" t="n"/>
    </row>
    <row r="36">
      <c r="A36" s="3" t="inlineStr">
        <is>
          <t>Stage two (not in the $100M): accommodation expansion to the full masterplan including resort pool and landscaping, second tranche of greenhouses, and PDR electrification. Funded from operations, debt (NAIF precedent verified) and stage two partners in years 4 to 7. Low and High columns deliberately bracket $100M; the build resolves them against quotes.</t>
        </is>
      </c>
    </row>
  </sheetData>
  <mergeCells count="1">
    <mergeCell ref="A36:G3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3"/>
  <sheetViews>
    <sheetView workbookViewId="0">
      <pane ySplit="2" topLeftCell="A3" activePane="bottomLeft" state="frozen"/>
      <selection pane="bottomLeft" activeCell="A1" sqref="A1"/>
    </sheetView>
  </sheetViews>
  <sheetFormatPr baseColWidth="8" defaultRowHeight="15"/>
  <cols>
    <col width="44" customWidth="1" min="1" max="1"/>
    <col width="16" customWidth="1" min="2" max="2"/>
    <col width="16" customWidth="1" min="3" max="3"/>
    <col width="12" customWidth="1" min="4" max="4"/>
    <col width="44" customWidth="1" min="5" max="5"/>
    <col width="66" customWidth="1" min="6" max="6"/>
  </cols>
  <sheetData>
    <row r="1">
      <c r="A1" s="7" t="inlineStr">
        <is>
          <t>Pillar 1. The Road: staged electric corridor, Brisbane (precinct) to Cairns, intermodal north.</t>
        </is>
      </c>
    </row>
    <row r="2">
      <c r="A2" s="8" t="inlineStr">
        <is>
          <t>Assumption</t>
        </is>
      </c>
      <c r="B2" s="8" t="inlineStr">
        <is>
          <t>Value</t>
        </is>
      </c>
      <c r="C2" s="8" t="inlineStr">
        <is>
          <t>Unit</t>
        </is>
      </c>
      <c r="D2" s="8" t="inlineStr">
        <is>
          <t>Confidence</t>
        </is>
      </c>
      <c r="E2" s="8" t="inlineStr">
        <is>
          <t>Source</t>
        </is>
      </c>
      <c r="F2" s="8" t="inlineStr">
        <is>
          <t>Notes</t>
        </is>
      </c>
    </row>
    <row r="3">
      <c r="A3" s="3" t="inlineStr">
        <is>
          <t>Battery electric prime mover price</t>
        </is>
      </c>
      <c r="B3" s="18" t="n">
        <v>480000</v>
      </c>
      <c r="C3" s="19" t="inlineStr">
        <is>
          <t>$ per truck</t>
        </is>
      </c>
      <c r="D3" s="12" t="inlineStr">
        <is>
          <t>Indicative</t>
        </is>
      </c>
      <c r="E3" s="3" t="inlineStr">
        <is>
          <t>The Conversation, 11 Mar 2026 (market estimates $450k to $500k)</t>
        </is>
      </c>
      <c r="F3" s="3" t="inlineStr">
        <is>
          <t>No OEM publishes AUD list prices for heavy battery electric prime movers. The per truck capital premium argument rests on unobtained written quotes: flagged in the critique.</t>
        </is>
      </c>
    </row>
    <row r="4">
      <c r="A4" s="3" t="inlineStr">
        <is>
          <t>Diesel prime mover comparator price</t>
        </is>
      </c>
      <c r="B4" s="18" t="n">
        <v>250000</v>
      </c>
      <c r="C4" s="19" t="inlineStr">
        <is>
          <t>$ per truck</t>
        </is>
      </c>
      <c r="D4" s="12" t="inlineStr">
        <is>
          <t>Indicative</t>
        </is>
      </c>
      <c r="E4" s="3" t="inlineStr">
        <is>
          <t>The Conversation, 11 Mar 2026</t>
        </is>
      </c>
      <c r="F4" s="3" t="inlineStr">
        <is>
          <t>Market estimate. Electric trucks run 1.3 to 2.4 times diesel price; analyst payback estimates of 2 to 4 years on southern linehaul lanes.</t>
        </is>
      </c>
    </row>
    <row r="5">
      <c r="A5" s="3" t="inlineStr">
        <is>
          <t>Refrigerated trailer with electric TRU</t>
        </is>
      </c>
      <c r="B5" s="18" t="n">
        <v>225000</v>
      </c>
      <c r="C5" s="19" t="inlineStr">
        <is>
          <t>$ per trailer</t>
        </is>
      </c>
      <c r="D5" s="12" t="inlineStr">
        <is>
          <t>Indicative</t>
        </is>
      </c>
      <c r="E5" s="3" t="inlineStr">
        <is>
          <t>AAA Trailers and trade listings; Carrier Transicold Australia</t>
        </is>
      </c>
      <c r="F5" s="3" t="inlineStr">
        <is>
          <t>Used 22 pallet reefers list at $88k to $121k; new build and eTRU pricing is quote only. The eTRU adds roughly 10 to 20 kW to traction energy demand.</t>
        </is>
      </c>
    </row>
    <row r="6">
      <c r="A6" s="3" t="inlineStr">
        <is>
          <t>Fleet plan</t>
        </is>
      </c>
      <c r="B6" s="19" t="inlineStr">
        <is>
          <t>10 prime movers, 12 trailers</t>
        </is>
      </c>
      <c r="C6" s="19" t="inlineStr">
        <is>
          <t>vehicles</t>
        </is>
      </c>
      <c r="D6" s="12" t="inlineStr">
        <is>
          <t>Indicative</t>
        </is>
      </c>
      <c r="E6" s="3" t="inlineStr">
        <is>
          <t>Numbers spine, section 3</t>
        </is>
      </c>
      <c r="F6" s="3" t="inlineStr">
        <is>
          <t>Stage 1 fleet for the Brisbane to Cairns corridor with trailer float for cross dock at Cairns.</t>
        </is>
      </c>
    </row>
    <row r="7">
      <c r="A7" s="3" t="inlineStr">
        <is>
          <t>Energy cost, electric linehaul</t>
        </is>
      </c>
      <c r="B7" s="18" t="n">
        <v>39</v>
      </c>
      <c r="C7" s="19" t="inlineStr">
        <is>
          <t>$ per 100 km</t>
        </is>
      </c>
      <c r="D7" s="20" t="inlineStr">
        <is>
          <t>Verified</t>
        </is>
      </c>
      <c r="E7" s="3" t="inlineStr">
        <is>
          <t>The Conversation, 11 Mar 2026 (2026 academic comparison)</t>
        </is>
      </c>
      <c r="F7" s="3" t="inlineStr">
        <is>
          <t>About 130 kWh per 100 km at about $0.30 per kWh commercial electricity.</t>
        </is>
      </c>
    </row>
    <row r="8">
      <c r="A8" s="3" t="inlineStr">
        <is>
          <t>Energy cost, diesel linehaul</t>
        </is>
      </c>
      <c r="B8" s="18" t="n">
        <v>80</v>
      </c>
      <c r="C8" s="19" t="inlineStr">
        <is>
          <t>$ per 100 km</t>
        </is>
      </c>
      <c r="D8" s="20" t="inlineStr">
        <is>
          <t>Verified</t>
        </is>
      </c>
      <c r="E8" s="3" t="inlineStr">
        <is>
          <t>The Conversation, 11 Mar 2026</t>
        </is>
      </c>
      <c r="F8" s="3" t="inlineStr">
        <is>
          <t>About 35 L per 100 km at about $2.30 per litre. Heavier combinations average 41 to 42 L per 100 km, above $1.00 per km in fuel alone.</t>
        </is>
      </c>
    </row>
    <row r="9">
      <c r="A9" s="3" t="inlineStr">
        <is>
          <t>Maintenance saving against diesel</t>
        </is>
      </c>
      <c r="B9" s="18" t="n">
        <v>30</v>
      </c>
      <c r="C9" s="19" t="inlineStr">
        <is>
          <t>per cent reduction</t>
        </is>
      </c>
      <c r="D9" s="20" t="inlineStr">
        <is>
          <t>Verified</t>
        </is>
      </c>
      <c r="E9" s="3" t="inlineStr">
        <is>
          <t>ARENA supported Patrick Terminals trial (2026)</t>
        </is>
      </c>
      <c r="F9" s="3" t="inlineStr">
        <is>
          <t>Reported alongside a roughly 60 per cent energy cost reduction. Port duty cycle, not linehaul: treat as directional.</t>
        </is>
      </c>
    </row>
    <row r="10">
      <c r="A10" s="3" t="inlineStr">
        <is>
          <t>Brisbane to Cairns corridor, Bruce Highway</t>
        </is>
      </c>
      <c r="B10" s="18" t="n">
        <v>1673</v>
      </c>
      <c r="C10" s="19" t="inlineStr">
        <is>
          <t>km</t>
        </is>
      </c>
      <c r="D10" s="20" t="inlineStr">
        <is>
          <t>Verified</t>
        </is>
      </c>
      <c r="E10" s="3" t="inlineStr">
        <is>
          <t>Qld Department of Transport and Main Roads</t>
        </is>
      </c>
      <c r="F10" s="3" t="inlineStr">
        <is>
          <t>Fully sealed. Two to three charging stops for a next generation battery electric truck.</t>
        </is>
      </c>
    </row>
    <row r="11">
      <c r="A11" s="3" t="inlineStr">
        <is>
          <t>Round trips per truck per year</t>
        </is>
      </c>
      <c r="B11" s="18" t="n">
        <v>45</v>
      </c>
      <c r="C11" s="19" t="inlineStr">
        <is>
          <t>trips</t>
        </is>
      </c>
      <c r="D11" s="12" t="inlineStr">
        <is>
          <t>Indicative</t>
        </is>
      </c>
      <c r="E11" s="3" t="inlineStr">
        <is>
          <t>Service design assumption</t>
        </is>
      </c>
      <c r="F11" s="3" t="inlineStr">
        <is>
          <t>About one round trip per week, allowing for maintenance, wet season disruption and ramp up. To be validated against a commissioned route energy model.</t>
        </is>
      </c>
    </row>
    <row r="12">
      <c r="A12" s="3" t="inlineStr">
        <is>
          <t>Volvo FH Electric built at Wacol, Brisbane</t>
        </is>
      </c>
      <c r="B12" s="19" t="inlineStr">
        <is>
          <t>From 8 July 2026</t>
        </is>
      </c>
      <c r="C12" s="19" t="inlineStr"/>
      <c r="D12" s="20" t="inlineStr">
        <is>
          <t>Verified</t>
        </is>
      </c>
      <c r="E12" s="3" t="inlineStr">
        <is>
          <t>Volvo Trucks Australia press release, 8 Jul 2026</t>
        </is>
      </c>
      <c r="F12" s="3" t="inlineStr">
        <is>
          <t>First Australian made OEM electric trucks. Next generation lineup rated about 470 km range and up to 65 t GCM (verified).</t>
        </is>
      </c>
    </row>
    <row r="13">
      <c r="A13" s="3" t="inlineStr">
        <is>
          <t>Heavy vehicle charging on the Bruce Highway</t>
        </is>
      </c>
      <c r="B13" s="19" t="inlineStr">
        <is>
          <t>None dedicated, mid 2026</t>
        </is>
      </c>
      <c r="C13" s="19" t="inlineStr"/>
      <c r="D13" s="14" t="inlineStr">
        <is>
          <t>Derived</t>
        </is>
      </c>
      <c r="E13" s="3" t="inlineStr">
        <is>
          <t>ARENA project listings; Qld TMR Electric Super Highway (light vehicle network)</t>
        </is>
      </c>
      <c r="F13" s="3" t="inlineStr">
        <is>
          <t>An absence of evidence inference, flagged as such. The 54 Queensland Electric Super Highway sites are light vehicle only.</t>
        </is>
      </c>
    </row>
    <row r="14">
      <c r="A14" s="3" t="inlineStr">
        <is>
          <t>ARENA truck charging hub benchmarks</t>
        </is>
      </c>
      <c r="B14" s="19" t="inlineStr">
        <is>
          <t>$12.3M to $20.6M per hub</t>
        </is>
      </c>
      <c r="C14" s="19" t="inlineStr"/>
      <c r="D14" s="14" t="inlineStr">
        <is>
          <t>Derived</t>
        </is>
      </c>
      <c r="E14" s="3" t="inlineStr">
        <is>
          <t>ARENA (NewVolt $61.82M for three hubs; Mondo $12.3M grant)</t>
        </is>
      </c>
      <c r="F14" s="3" t="inlineStr">
        <is>
          <t>Inferred from bundled project totals that include vehicle TCO support: not a sourced per site construction cost. ARENA has flagged $100M for heavy vehicle electrification.</t>
        </is>
      </c>
    </row>
    <row r="15">
      <c r="A15" s="3" t="inlineStr">
        <is>
          <t>Peninsula Developmental Road status</t>
        </is>
      </c>
      <c r="B15" s="19" t="inlineStr">
        <is>
          <t>About 145 km unsealed after Stage 2</t>
        </is>
      </c>
      <c r="C15" s="19" t="inlineStr"/>
      <c r="D15" s="20" t="inlineStr">
        <is>
          <t>Verified</t>
        </is>
      </c>
      <c r="E15" s="3" t="inlineStr">
        <is>
          <t>Qld TMR, Cape York Region Package Stage 2 ($237.5M)</t>
        </is>
      </c>
      <c r="F15" s="3" t="inlineStr">
        <is>
          <t>Wet season closures verified (Kowanyama isolated 27 weeks in 2024 to 25). Year round battery electric linehaul to the Cape is not currently feasible: hence the staged model, with PDR electrification as the end state ambition.</t>
        </is>
      </c>
    </row>
    <row r="16">
      <c r="A16" s="3" t="inlineStr">
        <is>
          <t>Freight rate promise on served lanes</t>
        </is>
      </c>
      <c r="B16" s="19" t="inlineStr">
        <is>
          <t>20 to 30 per cent below diesel benchmarks</t>
        </is>
      </c>
      <c r="C16" s="19" t="inlineStr"/>
      <c r="D16" s="12" t="inlineStr">
        <is>
          <t>Indicative</t>
        </is>
      </c>
      <c r="E16" s="3" t="inlineStr">
        <is>
          <t>Numbers spine, section 4; Masig pilot brief</t>
        </is>
      </c>
      <c r="F16" s="3" t="inlineStr">
        <is>
          <t>Indicative until quotes and lane rate cards are obtained: no public rate cards exist (verified gap). Published shelf price pass through monitor attached to the promise.</t>
        </is>
      </c>
    </row>
    <row r="18">
      <c r="A18" s="9" t="inlineStr">
        <is>
          <t>DERIVED TABLE. Indicative annual energy cost per truck, electric against diesel. MODELLED, INDICATIVE.</t>
        </is>
      </c>
      <c r="B18" s="10" t="n"/>
      <c r="C18" s="10" t="n"/>
      <c r="D18" s="10" t="n"/>
      <c r="E18" s="10" t="n"/>
      <c r="F18" s="10" t="n"/>
    </row>
    <row r="19">
      <c r="A19" s="3" t="inlineStr">
        <is>
          <t>Distance per truck per year</t>
        </is>
      </c>
      <c r="B19" s="18">
        <f>B10*2*B11</f>
        <v/>
      </c>
      <c r="C19" s="19" t="inlineStr">
        <is>
          <t>km</t>
        </is>
      </c>
      <c r="D19" s="14" t="inlineStr">
        <is>
          <t>Derived</t>
        </is>
      </c>
      <c r="E19" s="3" t="inlineStr">
        <is>
          <t>Calculated: corridor km x 2 x round trips per year</t>
        </is>
      </c>
      <c r="F19" s="3" t="inlineStr"/>
    </row>
    <row r="20">
      <c r="A20" s="3" t="inlineStr">
        <is>
          <t>Electric energy cost per truck per year</t>
        </is>
      </c>
      <c r="B20" s="18">
        <f>B19/100*B7</f>
        <v/>
      </c>
      <c r="C20" s="19" t="inlineStr">
        <is>
          <t>$ per year</t>
        </is>
      </c>
      <c r="D20" s="14" t="inlineStr">
        <is>
          <t>Derived</t>
        </is>
      </c>
      <c r="E20" s="3" t="inlineStr">
        <is>
          <t>Calculated: annual km / 100 x $39 (verified rate)</t>
        </is>
      </c>
      <c r="F20" s="3" t="inlineStr"/>
    </row>
    <row r="21">
      <c r="A21" s="3" t="inlineStr">
        <is>
          <t>Diesel fuel cost per truck per year</t>
        </is>
      </c>
      <c r="B21" s="18">
        <f>B19/100*B8</f>
        <v/>
      </c>
      <c r="C21" s="19" t="inlineStr">
        <is>
          <t>$ per year</t>
        </is>
      </c>
      <c r="D21" s="14" t="inlineStr">
        <is>
          <t>Derived</t>
        </is>
      </c>
      <c r="E21" s="3" t="inlineStr">
        <is>
          <t>Calculated: annual km / 100 x $80 (verified rate)</t>
        </is>
      </c>
      <c r="F21" s="3" t="inlineStr"/>
    </row>
    <row r="22">
      <c r="A22" s="3" t="inlineStr">
        <is>
          <t>Energy saving per truck per year</t>
        </is>
      </c>
      <c r="B22" s="18">
        <f>B21-B20</f>
        <v/>
      </c>
      <c r="C22" s="19" t="inlineStr">
        <is>
          <t>$ per year</t>
        </is>
      </c>
      <c r="D22" s="14" t="inlineStr">
        <is>
          <t>Derived</t>
        </is>
      </c>
      <c r="E22" s="3" t="inlineStr">
        <is>
          <t>Diesel less electric</t>
        </is>
      </c>
      <c r="F22" s="3" t="inlineStr"/>
    </row>
    <row r="23">
      <c r="A23" s="3" t="inlineStr">
        <is>
          <t>Fleet of 10: energy saving per year</t>
        </is>
      </c>
      <c r="B23" s="18">
        <f>B22*10</f>
        <v/>
      </c>
      <c r="C23" s="19" t="inlineStr">
        <is>
          <t>$ per year</t>
        </is>
      </c>
      <c r="D23" s="14" t="inlineStr">
        <is>
          <t>Derived</t>
        </is>
      </c>
      <c r="E23" s="3" t="inlineStr">
        <is>
          <t>Saving per truck x 10</t>
        </is>
      </c>
      <c r="F23" s="3" t="inlineStr">
        <is>
          <t>Energy only: excludes tolls, maintenance, driver and depot costs. Validate with an OEM route energy model including the eTRU load and Bruce Highway grid capacity.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0"/>
  <sheetViews>
    <sheetView workbookViewId="0">
      <pane ySplit="2" topLeftCell="A3" activePane="bottomLeft" state="frozen"/>
      <selection pane="bottomLeft" activeCell="A1" sqref="A1"/>
    </sheetView>
  </sheetViews>
  <sheetFormatPr baseColWidth="8" defaultRowHeight="15"/>
  <cols>
    <col width="46" customWidth="1" min="1" max="1"/>
    <col width="12" customWidth="1" min="2" max="2"/>
    <col width="12" customWidth="1" min="3" max="3"/>
    <col width="16" customWidth="1" min="4" max="4"/>
    <col width="12" customWidth="1" min="5" max="5"/>
    <col width="42" customWidth="1" min="6" max="6"/>
    <col width="64" customWidth="1" min="7" max="7"/>
  </cols>
  <sheetData>
    <row r="1">
      <c r="A1" s="7" t="inlineStr">
        <is>
          <t>Pillar 2. The Sea: scaling the Masig hybrid vessel pilot architecture. Cairns trunk, anchor island calls, cluster extension.</t>
        </is>
      </c>
    </row>
    <row r="2">
      <c r="A2" s="8" t="inlineStr">
        <is>
          <t>Item</t>
        </is>
      </c>
      <c r="B2" s="8" t="inlineStr">
        <is>
          <t>Low</t>
        </is>
      </c>
      <c r="C2" s="8" t="inlineStr">
        <is>
          <t>High</t>
        </is>
      </c>
      <c r="D2" s="8" t="inlineStr">
        <is>
          <t>Unit</t>
        </is>
      </c>
      <c r="E2" s="8" t="inlineStr">
        <is>
          <t>Confidence</t>
        </is>
      </c>
      <c r="F2" s="8" t="inlineStr">
        <is>
          <t>Source</t>
        </is>
      </c>
      <c r="G2" s="8" t="inlineStr">
        <is>
          <t>Notes</t>
        </is>
      </c>
    </row>
    <row r="3">
      <c r="A3" s="9" t="inlineStr">
        <is>
          <t>A. VESSEL CAPITAL ($M)</t>
        </is>
      </c>
      <c r="B3" s="10" t="n"/>
      <c r="C3" s="10" t="n"/>
      <c r="D3" s="10" t="n"/>
      <c r="E3" s="10" t="n"/>
      <c r="F3" s="10" t="n"/>
      <c r="G3" s="10" t="n"/>
    </row>
    <row r="4">
      <c r="A4" s="3" t="inlineStr">
        <is>
          <t>Used 40 to 60 m landing craft, asking prices</t>
        </is>
      </c>
      <c r="B4" s="21" t="n">
        <v>2.1</v>
      </c>
      <c r="C4" s="21" t="n">
        <v>8.5</v>
      </c>
      <c r="D4" s="19" t="inlineStr">
        <is>
          <t>$M per vessel</t>
        </is>
      </c>
      <c r="E4" s="20" t="inlineStr">
        <is>
          <t>Verified</t>
        </is>
      </c>
      <c r="F4" s="3" t="inlineStr">
        <is>
          <t>Broker listings, Jul 2026 (Apollo Duck; Marine Brokers Australia)</t>
        </is>
      </c>
      <c r="G4" s="3" t="inlineStr">
        <is>
          <t>Asking prices, not transactions. Survey condition materially affects price: broker quotes and survey diligence required.</t>
        </is>
      </c>
    </row>
    <row r="5">
      <c r="A5" s="3" t="inlineStr">
        <is>
          <t>New build 57 m landing craft</t>
        </is>
      </c>
      <c r="B5" s="21" t="n">
        <v>11.5</v>
      </c>
      <c r="D5" s="19" t="inlineStr">
        <is>
          <t>$M</t>
        </is>
      </c>
      <c r="E5" s="20" t="inlineStr">
        <is>
          <t>Verified</t>
        </is>
      </c>
      <c r="F5" s="3" t="inlineStr">
        <is>
          <t>Broker listings, Jul 2026</t>
        </is>
      </c>
      <c r="G5" s="3" t="inlineStr">
        <is>
          <t>2025 build, 700 t deadweight. The new build ceiling for the class.</t>
        </is>
      </c>
    </row>
    <row r="6">
      <c r="A6" s="3" t="inlineStr">
        <is>
          <t>Refit: refrigeration and deck strengthening</t>
        </is>
      </c>
      <c r="B6" s="21" t="n">
        <v>0.3</v>
      </c>
      <c r="C6" s="21" t="n">
        <v>0.8</v>
      </c>
      <c r="D6" s="19" t="inlineStr">
        <is>
          <t>$M</t>
        </is>
      </c>
      <c r="E6" s="12" t="inlineStr">
        <is>
          <t>Indicative</t>
        </is>
      </c>
      <c r="F6" s="3" t="inlineStr">
        <is>
          <t>Masig pilot brief (13 Jun 2026)</t>
        </is>
      </c>
      <c r="G6" s="3" t="inlineStr">
        <is>
          <t>Refrigerated containers and deck works for cold chain carriage.</t>
        </is>
      </c>
    </row>
    <row r="7">
      <c r="A7" s="3" t="inlineStr">
        <is>
          <t>Refit: hybrid propulsion integration</t>
        </is>
      </c>
      <c r="B7" s="21" t="n">
        <v>0.4</v>
      </c>
      <c r="C7" s="21" t="n">
        <v>0.9</v>
      </c>
      <c r="D7" s="19" t="inlineStr">
        <is>
          <t>$M</t>
        </is>
      </c>
      <c r="E7" s="12" t="inlineStr">
        <is>
          <t>Indicative</t>
        </is>
      </c>
      <c r="F7" s="3" t="inlineStr">
        <is>
          <t>Masig pilot brief</t>
        </is>
      </c>
      <c r="G7" s="3" t="inlineStr">
        <is>
          <t>Battery bank plus electric drive integration on a diesel electric base.</t>
        </is>
      </c>
    </row>
    <row r="8">
      <c r="A8" s="3" t="inlineStr">
        <is>
          <t>Refit: wind assist (rotor or wingsail)</t>
        </is>
      </c>
      <c r="B8" s="21" t="n">
        <v>0.9</v>
      </c>
      <c r="C8" s="21" t="n">
        <v>1.5</v>
      </c>
      <c r="D8" s="19" t="inlineStr">
        <is>
          <t>$M</t>
        </is>
      </c>
      <c r="E8" s="12" t="inlineStr">
        <is>
          <t>Indicative</t>
        </is>
      </c>
      <c r="F8" s="3" t="inlineStr">
        <is>
          <t>Masig pilot brief</t>
        </is>
      </c>
      <c r="G8" s="3" t="inlineStr">
        <is>
          <t>Cuts fuel 3 to 15 per cent on consistent routes.</t>
        </is>
      </c>
    </row>
    <row r="9">
      <c r="A9" s="3" t="inlineStr">
        <is>
          <t>Refit: solar array</t>
        </is>
      </c>
      <c r="B9" s="21" t="n">
        <v>0.05</v>
      </c>
      <c r="C9" s="21" t="n">
        <v>0.15</v>
      </c>
      <c r="D9" s="19" t="inlineStr">
        <is>
          <t>$M</t>
        </is>
      </c>
      <c r="E9" s="12" t="inlineStr">
        <is>
          <t>Indicative</t>
        </is>
      </c>
      <c r="F9" s="3" t="inlineStr">
        <is>
          <t>Masig pilot brief</t>
        </is>
      </c>
      <c r="G9" s="3" t="inlineStr">
        <is>
          <t>Hotel load and cold chain refrigeration in port.</t>
        </is>
      </c>
    </row>
    <row r="10">
      <c r="A10" s="3" t="inlineStr">
        <is>
          <t>Capital plan holdings</t>
        </is>
      </c>
      <c r="B10" s="21" t="n">
        <v>9.5</v>
      </c>
      <c r="C10" s="21" t="n">
        <v>8</v>
      </c>
      <c r="D10" s="19" t="inlineStr">
        <is>
          <t>$M (Vessel 1, Vessel 2)</t>
        </is>
      </c>
      <c r="E10" s="14" t="inlineStr">
        <is>
          <t>Derived</t>
        </is>
      </c>
      <c r="F10" s="3" t="inlineStr">
        <is>
          <t>Capital Plan sheet</t>
        </is>
      </c>
      <c r="G10" s="3" t="inlineStr">
        <is>
          <t>Vessel 1 at $9.5M and Vessel 2 at $8.0M sit inside the verified acquisition band plus refit ranges above.</t>
        </is>
      </c>
    </row>
    <row r="11">
      <c r="A11" s="3" t="inlineStr">
        <is>
          <t>Linehaul benchmark: Sea Swift Newcastle Bay</t>
        </is>
      </c>
      <c r="D11" s="19" t="inlineStr"/>
      <c r="E11" s="20" t="inlineStr">
        <is>
          <t>Verified</t>
        </is>
      </c>
      <c r="F11" s="3" t="inlineStr">
        <is>
          <t>Sea Swift, launched Cairns 17 Oct 2023</t>
        </is>
      </c>
      <c r="G11" s="3" t="inlineStr">
        <is>
          <t>99.98 m, 200 TEU, 40 t crane, weekly Cairns to Horn Island to Weipa linehaul. Build cost not disclosed. The benchmark a mainline competitor is judged against.</t>
        </is>
      </c>
    </row>
    <row r="12">
      <c r="A12" s="9" t="inlineStr">
        <is>
          <t>B. CREWING</t>
        </is>
      </c>
      <c r="B12" s="10" t="n"/>
      <c r="C12" s="10" t="n"/>
      <c r="D12" s="10" t="n"/>
      <c r="E12" s="10" t="n"/>
      <c r="F12" s="10" t="n"/>
      <c r="G12" s="10" t="n"/>
    </row>
    <row r="13">
      <c r="A13" s="3" t="inlineStr">
        <is>
          <t>Integrated Rating aggregate salary, award minimum</t>
        </is>
      </c>
      <c r="B13" s="18" t="n">
        <v>80400</v>
      </c>
      <c r="D13" s="19" t="inlineStr">
        <is>
          <t>$ per year</t>
        </is>
      </c>
      <c r="E13" s="20" t="inlineStr">
        <is>
          <t>Verified</t>
        </is>
      </c>
      <c r="F13" s="3" t="inlineStr">
        <is>
          <t>Seagoing Industry Award 2020 (MA000122) pay guide</t>
        </is>
      </c>
      <c r="G13" s="3" t="inlineStr">
        <is>
          <t>Award minimum for dry cargo vessels. FNQ market rates run well above award: cost crews bottom up from the roster the safety management system requires.</t>
        </is>
      </c>
    </row>
    <row r="14">
      <c r="A14" s="3" t="inlineStr">
        <is>
          <t>Crew per vessel</t>
        </is>
      </c>
      <c r="B14" s="22" t="n">
        <v>4</v>
      </c>
      <c r="C14" s="22" t="n">
        <v>6</v>
      </c>
      <c r="D14" s="19" t="inlineStr">
        <is>
          <t>crew</t>
        </is>
      </c>
      <c r="E14" s="20" t="inlineStr">
        <is>
          <t>Verified</t>
        </is>
      </c>
      <c r="F14" s="3" t="inlineStr">
        <is>
          <t>AMSA Marine Order 504</t>
        </is>
      </c>
      <c r="G14" s="3" t="inlineStr">
        <is>
          <t>For domestic commercial vessels under 80 m, crewing is owner determined through the safety management system, subject to minimum crewing tables.</t>
        </is>
      </c>
    </row>
    <row r="15">
      <c r="A15" s="3" t="inlineStr">
        <is>
          <t>Fully loaded crew cost per vessel</t>
        </is>
      </c>
      <c r="B15" s="21" t="n">
        <v>0.9</v>
      </c>
      <c r="C15" s="21" t="n">
        <v>1.4</v>
      </c>
      <c r="D15" s="19" t="inlineStr">
        <is>
          <t>$M per year</t>
        </is>
      </c>
      <c r="E15" s="12" t="inlineStr">
        <is>
          <t>Indicative</t>
        </is>
      </c>
      <c r="F15" s="3" t="inlineStr">
        <is>
          <t>Masig pilot brief</t>
        </is>
      </c>
      <c r="G15" s="3" t="inlineStr">
        <is>
          <t>Master, mate or engineer, deckhands on swing rosters. No single public source states this: budget bottom up from award and enterprise agreement rates.</t>
        </is>
      </c>
    </row>
    <row r="16">
      <c r="A16" s="9" t="inlineStr">
        <is>
          <t>C. OPERATING COSTS PER VESSEL PER YEAR ($M). Masig pilot framework, Indicative</t>
        </is>
      </c>
      <c r="B16" s="10" t="n"/>
      <c r="C16" s="10" t="n"/>
      <c r="D16" s="10" t="n"/>
      <c r="E16" s="10" t="n"/>
      <c r="F16" s="10" t="n"/>
      <c r="G16" s="10" t="n"/>
    </row>
    <row r="17">
      <c r="A17" s="3" t="inlineStr">
        <is>
          <t>Crew (rotation roster)</t>
        </is>
      </c>
      <c r="B17" s="21" t="n">
        <v>0.9</v>
      </c>
      <c r="C17" s="21" t="n">
        <v>1.4</v>
      </c>
      <c r="D17" s="19" t="inlineStr">
        <is>
          <t>$M per year</t>
        </is>
      </c>
      <c r="E17" s="12" t="inlineStr">
        <is>
          <t>Indicative</t>
        </is>
      </c>
      <c r="F17" s="3" t="inlineStr">
        <is>
          <t>Masig pilot brief (13 Jun 2026)</t>
        </is>
      </c>
      <c r="G17" s="3" t="inlineStr">
        <is>
          <t>Fully loaded, swing rosters.</t>
        </is>
      </c>
    </row>
    <row r="18">
      <c r="A18" s="3" t="inlineStr">
        <is>
          <t>Fuel (30 to 40 per cent hybrid and wind reduction assumed)</t>
        </is>
      </c>
      <c r="B18" s="21" t="n">
        <v>0.4</v>
      </c>
      <c r="C18" s="21" t="n">
        <v>0.7</v>
      </c>
      <c r="D18" s="19" t="inlineStr">
        <is>
          <t>$M per year</t>
        </is>
      </c>
      <c r="E18" s="12" t="inlineStr">
        <is>
          <t>Indicative</t>
        </is>
      </c>
      <c r="F18" s="3" t="inlineStr">
        <is>
          <t>Masig pilot brief (13 Jun 2026)</t>
        </is>
      </c>
      <c r="G18" s="3" t="inlineStr">
        <is>
          <t>Fuel burn figures for the class are unsourced: engine data and operator disclosures required.</t>
        </is>
      </c>
    </row>
    <row r="19">
      <c r="A19" s="3" t="inlineStr">
        <is>
          <t>Insurance (hull, P and I, cargo)</t>
        </is>
      </c>
      <c r="B19" s="21" t="n">
        <v>0.25</v>
      </c>
      <c r="C19" s="21" t="n">
        <v>0.45</v>
      </c>
      <c r="D19" s="19" t="inlineStr">
        <is>
          <t>$M per year</t>
        </is>
      </c>
      <c r="E19" s="12" t="inlineStr">
        <is>
          <t>Indicative</t>
        </is>
      </c>
      <c r="F19" s="3" t="inlineStr">
        <is>
          <t>Masig pilot brief (13 Jun 2026)</t>
        </is>
      </c>
      <c r="G19" s="3" t="inlineStr">
        <is>
          <t>Cyclone zone premiums unquoted: see Sensitivities.</t>
        </is>
      </c>
    </row>
    <row r="20">
      <c r="A20" s="3" t="inlineStr">
        <is>
          <t>AMSA survey, dry dock, maintenance</t>
        </is>
      </c>
      <c r="B20" s="21" t="n">
        <v>0.2</v>
      </c>
      <c r="C20" s="21" t="n">
        <v>0.4</v>
      </c>
      <c r="D20" s="19" t="inlineStr">
        <is>
          <t>$M per year</t>
        </is>
      </c>
      <c r="E20" s="12" t="inlineStr">
        <is>
          <t>Indicative</t>
        </is>
      </c>
      <c r="F20" s="3" t="inlineStr">
        <is>
          <t>Masig pilot brief (13 Jun 2026)</t>
        </is>
      </c>
      <c r="G20" s="3" t="inlineStr"/>
    </row>
    <row r="21">
      <c r="A21" s="3" t="inlineStr">
        <is>
          <t>Port fees, pilotage, agency</t>
        </is>
      </c>
      <c r="B21" s="21" t="n">
        <v>0.1</v>
      </c>
      <c r="C21" s="21" t="n">
        <v>0.2</v>
      </c>
      <c r="D21" s="19" t="inlineStr">
        <is>
          <t>$M per year</t>
        </is>
      </c>
      <c r="E21" s="12" t="inlineStr">
        <is>
          <t>Indicative</t>
        </is>
      </c>
      <c r="F21" s="3" t="inlineStr">
        <is>
          <t>Masig pilot brief (13 Jun 2026)</t>
        </is>
      </c>
      <c r="G21" s="3" t="inlineStr">
        <is>
          <t>Port Kennedy levies ran about 5 times Cairns levels (Sea Swift's own 2014 figure).</t>
        </is>
      </c>
    </row>
    <row r="22">
      <c r="A22" s="3" t="inlineStr">
        <is>
          <t>Shore staff and administration</t>
        </is>
      </c>
      <c r="B22" s="21" t="n">
        <v>0.4</v>
      </c>
      <c r="C22" s="21" t="n">
        <v>0.7</v>
      </c>
      <c r="D22" s="19" t="inlineStr">
        <is>
          <t>$M per year</t>
        </is>
      </c>
      <c r="E22" s="12" t="inlineStr">
        <is>
          <t>Indicative</t>
        </is>
      </c>
      <c r="F22" s="3" t="inlineStr">
        <is>
          <t>Masig pilot brief (13 Jun 2026)</t>
        </is>
      </c>
      <c r="G22" s="3" t="inlineStr">
        <is>
          <t>3 to 5 FTE plus admin and communications.</t>
        </is>
      </c>
    </row>
    <row r="23">
      <c r="A23" s="3" t="inlineStr">
        <is>
          <t>Compliance (food safety, dangerous goods, audits)</t>
        </is>
      </c>
      <c r="B23" s="21" t="n">
        <v>0.08</v>
      </c>
      <c r="C23" s="21" t="n">
        <v>0.15</v>
      </c>
      <c r="D23" s="19" t="inlineStr">
        <is>
          <t>$M per year</t>
        </is>
      </c>
      <c r="E23" s="12" t="inlineStr">
        <is>
          <t>Indicative</t>
        </is>
      </c>
      <c r="F23" s="3" t="inlineStr">
        <is>
          <t>Masig pilot brief (13 Jun 2026)</t>
        </is>
      </c>
      <c r="G23" s="3" t="inlineStr">
        <is>
          <t>Launch with general and refrigerated cargo; bulk fuel is a later phase at tanker standards.</t>
        </is>
      </c>
    </row>
    <row r="24">
      <c r="A24" s="9" t="inlineStr">
        <is>
          <t>Operating cost total per vessel per year</t>
        </is>
      </c>
      <c r="B24" s="23">
        <f>SUM(B17:B23)</f>
        <v/>
      </c>
      <c r="C24" s="23">
        <f>SUM(C17:C23)</f>
        <v/>
      </c>
      <c r="D24" s="24" t="inlineStr">
        <is>
          <t>$M per year</t>
        </is>
      </c>
      <c r="E24" s="25" t="inlineStr">
        <is>
          <t>Derived</t>
        </is>
      </c>
      <c r="F24" s="26" t="inlineStr">
        <is>
          <t>SUM of the category rows above</t>
        </is>
      </c>
      <c r="G24" s="26" t="inlineStr">
        <is>
          <t>The $2.3M to $4.0M per year framework carried in the numbers spine.</t>
        </is>
      </c>
    </row>
    <row r="25">
      <c r="A25" s="9" t="inlineStr">
        <is>
          <t>D. REVENUE PHASES (Masig pilot logic, Indicative)</t>
        </is>
      </c>
      <c r="B25" s="10" t="n"/>
      <c r="C25" s="10" t="n"/>
      <c r="D25" s="10" t="n"/>
      <c r="E25" s="10" t="n"/>
      <c r="F25" s="10" t="n"/>
      <c r="G25" s="10" t="n"/>
    </row>
    <row r="26">
      <c r="A26" s="3" t="inlineStr">
        <is>
          <t>Phase A: Masig only, proving the route</t>
        </is>
      </c>
      <c r="B26" s="21" t="n">
        <v>0.4</v>
      </c>
      <c r="C26" s="21" t="n">
        <v>0.8</v>
      </c>
      <c r="D26" s="19" t="inlineStr">
        <is>
          <t>$M per year</t>
        </is>
      </c>
      <c r="E26" s="12" t="inlineStr">
        <is>
          <t>Indicative</t>
        </is>
      </c>
      <c r="F26" s="3" t="inlineStr">
        <is>
          <t>Masig pilot brief</t>
        </is>
      </c>
      <c r="G26" s="3" t="inlineStr">
        <is>
          <t>Pricing 20 to 30 per cent below prevailing rates, plus the Masig fish factory return load. Net subsidy of $1.7M to $3.5M per year at pilot scale: justified as proof of concept.</t>
        </is>
      </c>
    </row>
    <row r="27">
      <c r="A27" s="3" t="inlineStr">
        <is>
          <t>Phase B: Central Cluster, about 1,000 people</t>
        </is>
      </c>
      <c r="B27" s="21" t="n">
        <v>1.5</v>
      </c>
      <c r="C27" s="21" t="n">
        <v>3</v>
      </c>
      <c r="D27" s="19" t="inlineStr">
        <is>
          <t>$M per year</t>
        </is>
      </c>
      <c r="E27" s="12" t="inlineStr">
        <is>
          <t>Indicative</t>
        </is>
      </c>
      <c r="F27" s="3" t="inlineStr">
        <is>
          <t>Masig pilot brief</t>
        </is>
      </c>
      <c r="G27" s="3" t="inlineStr">
        <is>
          <t>Poruma, Warraber, Iama added to Masig. Net subsidy falls to about $1M to $2M per year: the threshold where the model becomes structurally defensible.</t>
        </is>
      </c>
    </row>
    <row r="28">
      <c r="A28" s="3" t="inlineStr">
        <is>
          <t>Phase C: Central plus Eastern, about 3,000 people</t>
        </is>
      </c>
      <c r="D28" s="19" t="inlineStr"/>
      <c r="E28" s="12" t="inlineStr">
        <is>
          <t>Indicative</t>
        </is>
      </c>
      <c r="F28" s="3" t="inlineStr">
        <is>
          <t>Masig pilot brief</t>
        </is>
      </c>
      <c r="G28" s="3" t="inlineStr">
        <is>
          <t>Erub, Mer, Ugar extension. Net subsidy approaching zero, with social pricing funded from freight margin. This is the year 10 equilibrium the Ten Year Model carries.</t>
        </is>
      </c>
    </row>
    <row r="29">
      <c r="A29" s="9" t="inlineStr">
        <is>
          <t>E. THE $8M RESERVE RATIONALE</t>
        </is>
      </c>
      <c r="B29" s="10" t="n"/>
      <c r="C29" s="10" t="n"/>
      <c r="D29" s="10" t="n"/>
      <c r="E29" s="10" t="n"/>
      <c r="F29" s="10" t="n"/>
      <c r="G29" s="10" t="n"/>
    </row>
    <row r="30">
      <c r="A30" s="3" t="inlineStr">
        <is>
          <t>Two operator price war precedent</t>
        </is>
      </c>
      <c r="D30" s="19" t="inlineStr"/>
      <c r="E30" s="20" t="inlineStr">
        <is>
          <t>Verified</t>
        </is>
      </c>
      <c r="F30" s="3" t="inlineStr">
        <is>
          <t>ACCC merger review materials (c. 2014 to 16)</t>
        </is>
      </c>
      <c r="G30" s="3" t="inlineStr">
        <is>
          <t>The last time this market had two operators, rates were held down by a two year price war and Toll exited. The 2026 undertaking removes contractual foreclosure, not price responses from a QIC backed incumbent.</t>
        </is>
      </c>
    </row>
    <row r="31">
      <c r="A31" s="3" t="inlineStr">
        <is>
          <t>Reserve sizing method</t>
        </is>
      </c>
      <c r="B31" s="21">
        <f>2*(C24-AVERAGE(B26:C26))</f>
        <v/>
      </c>
      <c r="D31" s="19" t="inlineStr">
        <is>
          <t>$M</t>
        </is>
      </c>
      <c r="E31" s="14" t="inlineStr">
        <is>
          <t>Derived</t>
        </is>
      </c>
      <c r="F31" s="3" t="inlineStr">
        <is>
          <t>Calculated: 2 years x (upper band opex less Phase A midpoint revenue)</t>
        </is>
      </c>
      <c r="G31" s="3" t="inlineStr">
        <is>
          <t>2 x ($4.0M less $0.6M) is $6.8M. The capital plan holds $8.0M, giving headroom for a longer or harder response.</t>
        </is>
      </c>
    </row>
    <row r="32">
      <c r="A32" s="9" t="inlineStr">
        <is>
          <t>F. REGULATORY AND MARKET (all verified)</t>
        </is>
      </c>
      <c r="B32" s="10" t="n"/>
      <c r="C32" s="10" t="n"/>
      <c r="D32" s="10" t="n"/>
      <c r="E32" s="10" t="n"/>
      <c r="F32" s="10" t="n"/>
      <c r="G32" s="10" t="n"/>
    </row>
    <row r="33">
      <c r="A33" s="3" t="inlineStr">
        <is>
          <t>Intrastate Queensland voyages: no coastal trading licence</t>
        </is>
      </c>
      <c r="D33" s="19" t="inlineStr"/>
      <c r="E33" s="20" t="inlineStr">
        <is>
          <t>Verified</t>
        </is>
      </c>
      <c r="F33" s="3" t="inlineStr">
        <is>
          <t>Department of Infrastructure; Coastal Trading Act 2012</t>
        </is>
      </c>
      <c r="G33" s="3" t="inlineStr">
        <is>
          <t>Cairns to Torres Strait is wholly within Queensland. The regulatory gate is the AMSA domestic commercial vessel system.</t>
        </is>
      </c>
    </row>
    <row r="34">
      <c r="A34" s="3" t="inlineStr">
        <is>
          <t>AMSA pathway: Class 2 non passenger, near coastal survey</t>
        </is>
      </c>
      <c r="D34" s="19" t="inlineStr"/>
      <c r="E34" s="20" t="inlineStr">
        <is>
          <t>Verified</t>
        </is>
      </c>
      <c r="F34" s="3" t="inlineStr">
        <is>
          <t>AMSA survey standards</t>
        </is>
      </c>
      <c r="G34" s="3" t="inlineStr">
        <is>
          <t>Vessels 35 m and over built to recognised class rules. Dangerous goods in bulk (fuel cargo) is a materially higher tier: deferred to a later phase.</t>
        </is>
      </c>
    </row>
    <row r="35">
      <c r="A35" s="3" t="inlineStr">
        <is>
          <t>ACCC s87B undertaking accepted 12 June 2026</t>
        </is>
      </c>
      <c r="D35" s="19" t="inlineStr"/>
      <c r="E35" s="20" t="inlineStr">
        <is>
          <t>Verified</t>
        </is>
      </c>
      <c r="F35" s="3" t="inlineStr">
        <is>
          <t>ACCC media release and undertakings register</t>
        </is>
      </c>
      <c r="G35" s="3" t="inlineStr">
        <is>
          <t>Strips exclusive dealing and match right clauses from Sea Swift contracts: customers are contractually free to trial an alternative supplier.</t>
        </is>
      </c>
    </row>
    <row r="36">
      <c r="A36" s="3" t="inlineStr">
        <is>
          <t>Sole supplier finding</t>
        </is>
      </c>
      <c r="D36" s="19" t="inlineStr"/>
      <c r="E36" s="20" t="inlineStr">
        <is>
          <t>Verified</t>
        </is>
      </c>
      <c r="F36" s="3" t="inlineStr">
        <is>
          <t>ACCC, 12 June 2026</t>
        </is>
      </c>
      <c r="G36" s="3" t="inlineStr">
        <is>
          <t>Sea Swift has been the sole supplier of regular scheduled sea freight on most NT and FNQ routes since September 2025.</t>
        </is>
      </c>
    </row>
    <row r="37">
      <c r="A37" s="3" t="inlineStr">
        <is>
          <t>QIC acquisition price</t>
        </is>
      </c>
      <c r="D37" s="19" t="inlineStr"/>
      <c r="E37" s="20" t="inlineStr">
        <is>
          <t>Verified</t>
        </is>
      </c>
      <c r="F37" s="3" t="inlineStr">
        <is>
          <t>Infrastructure Investor; QIC announcements (Sept 2019)</t>
        </is>
      </c>
      <c r="G37" s="3" t="inlineStr">
        <is>
          <t>Just under $300M for 100 per cent of Sea Swift. Carries the scale point. Do not publish any Sea Swift revenue figure: none is publicly sourced (verified gap).</t>
        </is>
      </c>
    </row>
    <row r="38">
      <c r="A38" s="3" t="inlineStr">
        <is>
          <t>QTenders 53433: Outer Torres Strait sea freight EOI</t>
        </is>
      </c>
      <c r="D38" s="19" t="inlineStr"/>
      <c r="E38" s="20" t="inlineStr">
        <is>
          <t>Verified</t>
        </is>
      </c>
      <c r="F38" s="3" t="inlineStr">
        <is>
          <t>Qld Government statement 101534</t>
        </is>
      </c>
      <c r="G38" s="3" t="inlineStr">
        <is>
          <t>Closed 22 November 2024, outcome not public. Shows the government anchor contract channel exists: contact TMR.</t>
        </is>
      </c>
    </row>
    <row r="39">
      <c r="A39" s="3" t="inlineStr">
        <is>
          <t>Anchor demand: CEQ and ALPA as customers and partners</t>
        </is>
      </c>
      <c r="D39" s="19" t="inlineStr"/>
      <c r="E39" s="20" t="inlineStr">
        <is>
          <t>Verified</t>
        </is>
      </c>
      <c r="F39" s="3" t="inlineStr">
        <is>
          <t>CEQ Annual Business Review 2024 to 25; ALPA ACCC submission</t>
        </is>
      </c>
      <c r="G39" s="3" t="inlineStr">
        <is>
          <t>CEQ: $157.2M sales, 86 per cent Indigenous employment, audited. ALPA returned over $46M to member communities last FY. Partners, not competitors.</t>
        </is>
      </c>
    </row>
    <row r="40">
      <c r="A40" s="3" t="inlineStr">
        <is>
          <t>Governance analogue: NEAS (Nunavut)</t>
        </is>
      </c>
      <c r="D40" s="19" t="inlineStr"/>
      <c r="E40" s="20" t="inlineStr">
        <is>
          <t>Verified</t>
        </is>
      </c>
      <c r="F40" s="3" t="inlineStr">
        <is>
          <t>Nunatsiaq News, 25 Apr 2019</t>
        </is>
      </c>
      <c r="G40" s="3" t="inlineStr">
        <is>
          <t>Inuit majority owned sealift carrier won the 18 community Government of Nunavut resupply contract from the incumbent in 2019.</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9"/>
  <sheetViews>
    <sheetView workbookViewId="0">
      <pane ySplit="2" topLeftCell="A3" activePane="bottomLeft" state="frozen"/>
      <selection pane="bottomLeft" activeCell="A1" sqref="A1"/>
    </sheetView>
  </sheetViews>
  <sheetFormatPr baseColWidth="8" defaultRowHeight="15"/>
  <cols>
    <col width="40" customWidth="1" min="1" max="1"/>
    <col width="9" customWidth="1" min="2" max="2"/>
    <col width="10" customWidth="1" min="3" max="3"/>
    <col width="15" customWidth="1" min="4" max="4"/>
    <col width="14" customWidth="1" min="5" max="5"/>
    <col width="14" customWidth="1" min="6" max="6"/>
    <col width="13" customWidth="1" min="7" max="7"/>
    <col width="12" customWidth="1" min="8" max="8"/>
    <col width="12" customWidth="1" min="9" max="9"/>
    <col width="12" customWidth="1" min="10" max="10"/>
    <col width="40" customWidth="1" min="11" max="11"/>
    <col width="56" customWidth="1" min="12" max="12"/>
  </cols>
  <sheetData>
    <row r="1">
      <c r="A1" s="7" t="inlineStr">
        <is>
          <t>Pillar 3. The Precinct (Gold Coast): zone by zone build up. Cost = quantity x rate. All rates carry verified Low and High bands where they exist.</t>
        </is>
      </c>
    </row>
    <row r="2">
      <c r="A2" s="8" t="inlineStr">
        <is>
          <t>Zone and component</t>
        </is>
      </c>
      <c r="B2" s="8" t="inlineStr">
        <is>
          <t>Qty</t>
        </is>
      </c>
      <c r="C2" s="8" t="inlineStr">
        <is>
          <t>Unit</t>
        </is>
      </c>
      <c r="D2" s="8" t="inlineStr">
        <is>
          <t>Rate central ($)</t>
        </is>
      </c>
      <c r="E2" s="8" t="inlineStr">
        <is>
          <t>Rate low ($)</t>
        </is>
      </c>
      <c r="F2" s="8" t="inlineStr">
        <is>
          <t>Rate high ($)</t>
        </is>
      </c>
      <c r="G2" s="8" t="inlineStr">
        <is>
          <t>Cost central ($M)</t>
        </is>
      </c>
      <c r="H2" s="8" t="inlineStr">
        <is>
          <t>Cost low ($M)</t>
        </is>
      </c>
      <c r="I2" s="8" t="inlineStr">
        <is>
          <t>Cost high ($M)</t>
        </is>
      </c>
      <c r="J2" s="8" t="inlineStr">
        <is>
          <t>Confidence</t>
        </is>
      </c>
      <c r="K2" s="8" t="inlineStr">
        <is>
          <t>Source</t>
        </is>
      </c>
      <c r="L2" s="8" t="inlineStr">
        <is>
          <t>Notes</t>
        </is>
      </c>
    </row>
    <row r="3">
      <c r="A3" s="3" t="inlineStr">
        <is>
          <t>Land, northern Gold Coast corridor</t>
        </is>
      </c>
      <c r="B3" s="18" t="n">
        <v>7</v>
      </c>
      <c r="C3" s="19" t="inlineStr">
        <is>
          <t>ha</t>
        </is>
      </c>
      <c r="D3" s="18" t="n">
        <v>930000</v>
      </c>
      <c r="E3" s="18" t="n">
        <v>720000</v>
      </c>
      <c r="F3" s="18" t="n">
        <v>1140000</v>
      </c>
      <c r="G3" s="21">
        <f>B3*D3/1000000</f>
        <v/>
      </c>
      <c r="H3" s="21">
        <f>B3*E3/1000000</f>
        <v/>
      </c>
      <c r="I3" s="21">
        <f>B3*F3/1000000</f>
        <v/>
      </c>
      <c r="J3" s="12" t="inlineStr">
        <is>
          <t>Indicative</t>
        </is>
      </c>
      <c r="K3" s="3" t="inlineStr">
        <is>
          <t>CBRE Brisbane Industrial and Logistics Q1 2025</t>
        </is>
      </c>
      <c r="L3" s="3" t="inlineStr">
        <is>
          <t>Target 6 to 8 ha. Englobo rate assumption, well below the $5.9M per ha serviced small lot benchmark. Site specific quotes required: the biggest swing variable in the capital plan.</t>
        </is>
      </c>
    </row>
    <row r="4">
      <c r="A4" s="3" t="inlineStr">
        <is>
          <t>Zone D: ambient warehouse</t>
        </is>
      </c>
      <c r="B4" s="18" t="n">
        <v>2400</v>
      </c>
      <c r="C4" s="19" t="inlineStr">
        <is>
          <t>sqm</t>
        </is>
      </c>
      <c r="D4" s="18" t="n">
        <v>1200</v>
      </c>
      <c r="E4" s="18" t="n">
        <v>900</v>
      </c>
      <c r="F4" s="18" t="n">
        <v>1500</v>
      </c>
      <c r="G4" s="21">
        <f>B4*D4/1000000</f>
        <v/>
      </c>
      <c r="H4" s="21">
        <f>B4*E4/1000000</f>
        <v/>
      </c>
      <c r="I4" s="21">
        <f>B4*F4/1000000</f>
        <v/>
      </c>
      <c r="J4" s="14" t="inlineStr">
        <is>
          <t>Derived</t>
        </is>
      </c>
      <c r="K4" s="3" t="inlineStr">
        <is>
          <t>MCG Quantity Surveyors (2026: $500 to $1,500 per sqm)</t>
        </is>
      </c>
      <c r="L4" s="3" t="inlineStr">
        <is>
          <t>Rate band verified; floor area is a design input. Central assumes warehouse with office and dock levellers.</t>
        </is>
      </c>
    </row>
    <row r="5">
      <c r="A5" s="3" t="inlineStr">
        <is>
          <t>Zone D: chilled cold store</t>
        </is>
      </c>
      <c r="B5" s="18" t="n">
        <v>1200</v>
      </c>
      <c r="C5" s="19" t="inlineStr">
        <is>
          <t>sqm</t>
        </is>
      </c>
      <c r="D5" s="18" t="n">
        <v>1800</v>
      </c>
      <c r="E5" s="18" t="n">
        <v>1400</v>
      </c>
      <c r="F5" s="18" t="n">
        <v>2200</v>
      </c>
      <c r="G5" s="21">
        <f>B5*D5/1000000</f>
        <v/>
      </c>
      <c r="H5" s="21">
        <f>B5*E5/1000000</f>
        <v/>
      </c>
      <c r="I5" s="21">
        <f>B5*F5/1000000</f>
        <v/>
      </c>
      <c r="J5" s="14" t="inlineStr">
        <is>
          <t>Derived</t>
        </is>
      </c>
      <c r="K5" s="3" t="inlineStr">
        <is>
          <t>MCG Quantity Surveyors (2026: $1,400 to $2,200 per sqm)</t>
        </is>
      </c>
      <c r="L5" s="3" t="inlineStr">
        <is>
          <t>Chilled and freezer are different scopes and are costed separately so the table stays internally consistent (critique flag).</t>
        </is>
      </c>
    </row>
    <row r="6">
      <c r="A6" s="3" t="inlineStr">
        <is>
          <t>Zone D: freezer</t>
        </is>
      </c>
      <c r="B6" s="18" t="n">
        <v>400</v>
      </c>
      <c r="C6" s="19" t="inlineStr">
        <is>
          <t>sqm</t>
        </is>
      </c>
      <c r="D6" s="18" t="n">
        <v>3500</v>
      </c>
      <c r="E6" s="18" t="n">
        <v>3400</v>
      </c>
      <c r="F6" s="18" t="n">
        <v>3600</v>
      </c>
      <c r="G6" s="21">
        <f>B6*D6/1000000</f>
        <v/>
      </c>
      <c r="H6" s="21">
        <f>B6*E6/1000000</f>
        <v/>
      </c>
      <c r="I6" s="21">
        <f>B6*F6/1000000</f>
        <v/>
      </c>
      <c r="J6" s="14" t="inlineStr">
        <is>
          <t>Derived</t>
        </is>
      </c>
      <c r="K6" s="3" t="inlineStr">
        <is>
          <t>JLL via The Industrialist, 20 May 2025 ($3,400 to $3,600 per sqm)</t>
        </is>
      </c>
      <c r="L6" s="3" t="inlineStr">
        <is>
          <t>Full freezer spec. JLL also documents a national cold storage undersupply of about 750,000 sqm by 2030: demand side evidence.</t>
        </is>
      </c>
    </row>
    <row r="7">
      <c r="A7" s="9" t="inlineStr">
        <is>
          <t>Zone D subtotal: warehouse and cold storage, 4,000 sqm</t>
        </is>
      </c>
      <c r="B7" s="10" t="n"/>
      <c r="C7" s="10" t="n"/>
      <c r="D7" s="10" t="n"/>
      <c r="E7" s="10" t="n"/>
      <c r="F7" s="10" t="n"/>
      <c r="G7" s="23">
        <f>G4+G5+G6</f>
        <v/>
      </c>
      <c r="H7" s="23">
        <f>H4+H5+H6</f>
        <v/>
      </c>
      <c r="I7" s="23">
        <f>I4+I5+I6</f>
        <v/>
      </c>
      <c r="J7" s="25" t="inlineStr">
        <is>
          <t>Derived</t>
        </is>
      </c>
      <c r="K7" s="26" t="inlineStr">
        <is>
          <t>SUM of component rows</t>
        </is>
      </c>
      <c r="L7" s="26" t="inlineStr">
        <is>
          <t>Capital plan carries $6.5M central (rounded from $6.44M).</t>
        </is>
      </c>
    </row>
    <row r="8">
      <c r="A8" s="3" t="inlineStr">
        <is>
          <t>High tech greenhouses</t>
        </is>
      </c>
      <c r="B8" s="27" t="n">
        <v>1.4</v>
      </c>
      <c r="C8" s="19" t="inlineStr">
        <is>
          <t>ha</t>
        </is>
      </c>
      <c r="D8" s="18" t="n">
        <v>5360000</v>
      </c>
      <c r="E8" s="18" t="n">
        <v>4000000</v>
      </c>
      <c r="F8" s="18" t="n">
        <v>8000000</v>
      </c>
      <c r="G8" s="21">
        <f>B8*D8/1000000</f>
        <v/>
      </c>
      <c r="H8" s="21">
        <f>B8*E8/1000000</f>
        <v/>
      </c>
      <c r="I8" s="21">
        <f>B8*F8/1000000</f>
        <v/>
      </c>
      <c r="J8" s="14" t="inlineStr">
        <is>
          <t>Derived</t>
        </is>
      </c>
      <c r="K8" s="3" t="inlineStr">
        <is>
          <t>Costa Guyra 2021; Sundrop; verified band $4M to $8M per ha</t>
        </is>
      </c>
      <c r="L8" s="3" t="inlineStr">
        <is>
          <t>2021 anchors: the critique flags 2026 escalation to $8M to $11M per ha as a researcher assumption. QS and vendor quotes required; treat all glasshouse numbers as indicative pending quotes.</t>
        </is>
      </c>
    </row>
    <row r="9">
      <c r="A9" s="3" t="inlineStr">
        <is>
          <t>Ground and rooftop solar</t>
        </is>
      </c>
      <c r="B9" s="18" t="n">
        <v>1500</v>
      </c>
      <c r="C9" s="19" t="inlineStr">
        <is>
          <t>kW</t>
        </is>
      </c>
      <c r="D9" s="18" t="n">
        <v>1344</v>
      </c>
      <c r="E9" s="18" t="n">
        <v>1000</v>
      </c>
      <c r="F9" s="18" t="n">
        <v>1500</v>
      </c>
      <c r="G9" s="21">
        <f>B9*D9/1000000</f>
        <v/>
      </c>
      <c r="H9" s="21">
        <f>B9*E9/1000000</f>
        <v/>
      </c>
      <c r="I9" s="21">
        <f>B9*F9/1000000</f>
        <v/>
      </c>
      <c r="J9" s="14" t="inlineStr">
        <is>
          <t>Derived</t>
        </is>
      </c>
      <c r="K9" s="3" t="inlineStr">
        <is>
          <t>CSIRO GenCost 2024 to 25 (about $1,344 per kW utility scale)</t>
        </is>
      </c>
      <c r="L9" s="3" t="inlineStr">
        <is>
          <t>Commercial rooftop runs $950 to $1,200 per kW; a blended ground and rooftop system is assumed. GenCost 2025 to 26 draft flags a first solar cost rise in three years.</t>
        </is>
      </c>
    </row>
    <row r="10">
      <c r="A10" s="3" t="inlineStr">
        <is>
          <t>Battery storage</t>
        </is>
      </c>
      <c r="B10" s="18" t="n">
        <v>600</v>
      </c>
      <c r="C10" s="19" t="inlineStr">
        <is>
          <t>kWh</t>
        </is>
      </c>
      <c r="D10" s="18" t="n">
        <v>800</v>
      </c>
      <c r="E10" s="18" t="n">
        <v>700</v>
      </c>
      <c r="F10" s="18" t="n">
        <v>1000</v>
      </c>
      <c r="G10" s="21">
        <f>B10*D10/1000000</f>
        <v/>
      </c>
      <c r="H10" s="21">
        <f>B10*E10/1000000</f>
        <v/>
      </c>
      <c r="I10" s="21">
        <f>B10*F10/1000000</f>
        <v/>
      </c>
      <c r="J10" s="12" t="inlineStr">
        <is>
          <t>Indicative</t>
        </is>
      </c>
      <c r="K10" s="3" t="inlineStr">
        <is>
          <t>Energy Storage News; Ember (C and I installed $700 to $1,000 per kWh)</t>
        </is>
      </c>
      <c r="L10" s="3" t="inlineStr">
        <is>
          <t>Sized for overnight cold chain load and truck charging smoothing; capacity is a design assumption.</t>
        </is>
      </c>
    </row>
    <row r="11">
      <c r="A11" s="9" t="inlineStr">
        <is>
          <t>Energy subtotal: 1.5 MW solar plus storage</t>
        </is>
      </c>
      <c r="B11" s="10" t="n"/>
      <c r="C11" s="10" t="n"/>
      <c r="D11" s="10" t="n"/>
      <c r="E11" s="10" t="n"/>
      <c r="F11" s="10" t="n"/>
      <c r="G11" s="23">
        <f>G9+G10</f>
        <v/>
      </c>
      <c r="H11" s="23">
        <f>H9+H10</f>
        <v/>
      </c>
      <c r="I11" s="23">
        <f>I9+I10</f>
        <v/>
      </c>
      <c r="J11" s="25" t="inlineStr">
        <is>
          <t>Derived</t>
        </is>
      </c>
      <c r="K11" s="26" t="inlineStr">
        <is>
          <t>SUM of component rows</t>
        </is>
      </c>
      <c r="L11" s="26" t="inlineStr">
        <is>
          <t>Capital plan carries $2.5M central. ARENA depot precedents: Team Global Express $44.3M with $20.1M ARENA; Centurion 4.4 MW solar and 10 MWh battery.</t>
        </is>
      </c>
    </row>
    <row r="12">
      <c r="A12" s="3" t="inlineStr">
        <is>
          <t>Zone B: accommodation stage one</t>
        </is>
      </c>
      <c r="B12" s="18" t="n">
        <v>34</v>
      </c>
      <c r="C12" s="19" t="inlineStr">
        <is>
          <t>rooms</t>
        </is>
      </c>
      <c r="D12" s="18" t="n">
        <v>147000</v>
      </c>
      <c r="E12" s="18" t="n">
        <v>120000</v>
      </c>
      <c r="F12" s="18" t="n">
        <v>180000</v>
      </c>
      <c r="G12" s="21">
        <f>B12*D12/1000000</f>
        <v/>
      </c>
      <c r="H12" s="21">
        <f>B12*E12/1000000</f>
        <v/>
      </c>
      <c r="I12" s="21">
        <f>B12*F12/1000000</f>
        <v/>
      </c>
      <c r="J12" s="14" t="inlineStr">
        <is>
          <t>Derived</t>
        </is>
      </c>
      <c r="K12" s="3" t="inlineStr">
        <is>
          <t>EcoPrestige and Built by Modify guides (traditional build $120k to $180k per room)</t>
        </is>
      </c>
      <c r="L12" s="3" t="inlineStr">
        <is>
          <t>Modular at $75k to $110k per room is the low cost fallback. Rawlinsons per room rates are paywalled: obtain before finalising (verified gap). Revenue context: Qld occupancy 77.7 per cent, ADR $278.60 (TEQ, Jul 2025).</t>
        </is>
      </c>
    </row>
    <row r="13">
      <c r="A13" s="3" t="inlineStr">
        <is>
          <t>Zone C: commercial kitchen</t>
        </is>
      </c>
      <c r="B13" s="18" t="n">
        <v>1</v>
      </c>
      <c r="C13" s="19" t="inlineStr">
        <is>
          <t>allowance</t>
        </is>
      </c>
      <c r="D13" s="18" t="n">
        <v>4500000</v>
      </c>
      <c r="E13" s="18" t="n">
        <v>4000000</v>
      </c>
      <c r="F13" s="18" t="n">
        <v>5500000</v>
      </c>
      <c r="G13" s="21">
        <f>B13*D13/1000000</f>
        <v/>
      </c>
      <c r="H13" s="21">
        <f>B13*E13/1000000</f>
        <v/>
      </c>
      <c r="I13" s="21">
        <f>B13*F13/1000000</f>
        <v/>
      </c>
      <c r="J13" s="12" t="inlineStr">
        <is>
          <t>Indicative</t>
        </is>
      </c>
      <c r="K13" s="3" t="inlineStr">
        <is>
          <t>FareShare Brisbane (2018: $4.5M to $5M, 5 million meals a year capacity)</t>
        </is>
      </c>
      <c r="L13" s="3" t="inlineStr">
        <is>
          <t>2018 dollars; indexation pressure of 40 to 50 per cent is flagged, so this line is scoped below full FareShare replication. FareShare's model: one chef directs volunteers into about 250,000 meals a year.</t>
        </is>
      </c>
    </row>
    <row r="14">
      <c r="A14" s="3" t="inlineStr">
        <is>
          <t>Zone C: tech centre and offices</t>
        </is>
      </c>
      <c r="B14" s="18" t="n">
        <v>1</v>
      </c>
      <c r="C14" s="19" t="inlineStr">
        <is>
          <t>allowance</t>
        </is>
      </c>
      <c r="D14" s="18" t="n">
        <v>2500000</v>
      </c>
      <c r="E14" s="18" t="n">
        <v>2000000</v>
      </c>
      <c r="F14" s="18" t="n">
        <v>3000000</v>
      </c>
      <c r="G14" s="21">
        <f>B14*D14/1000000</f>
        <v/>
      </c>
      <c r="H14" s="21">
        <f>B14*E14/1000000</f>
        <v/>
      </c>
      <c r="I14" s="21">
        <f>B14*F14/1000000</f>
        <v/>
      </c>
      <c r="J14" s="12" t="inlineStr">
        <is>
          <t>Indicative</t>
        </is>
      </c>
      <c r="K14" s="3" t="inlineStr">
        <is>
          <t>Planning allowance informed by commercial fit out benchmarks</t>
        </is>
      </c>
      <c r="L14" s="3" t="inlineStr">
        <is>
          <t>Includes bush foods lab and incubation space: First Nations people hold under 3 per cent of businesses in the native foods industry (verified). NAAKPA is the alliance precedent.</t>
        </is>
      </c>
    </row>
    <row r="15">
      <c r="A15" s="3" t="inlineStr">
        <is>
          <t>Zone C: cafe and reception</t>
        </is>
      </c>
      <c r="B15" s="18" t="n">
        <v>1</v>
      </c>
      <c r="C15" s="19" t="inlineStr">
        <is>
          <t>allowance</t>
        </is>
      </c>
      <c r="D15" s="18" t="n">
        <v>1000000</v>
      </c>
      <c r="E15" s="18" t="n">
        <v>800000</v>
      </c>
      <c r="F15" s="18" t="n">
        <v>1200000</v>
      </c>
      <c r="G15" s="21">
        <f>B15*D15/1000000</f>
        <v/>
      </c>
      <c r="H15" s="21">
        <f>B15*E15/1000000</f>
        <v/>
      </c>
      <c r="I15" s="21">
        <f>B15*F15/1000000</f>
        <v/>
      </c>
      <c r="J15" s="12" t="inlineStr">
        <is>
          <t>Indicative</t>
        </is>
      </c>
      <c r="K15" s="3" t="inlineStr">
        <is>
          <t>Fit out benchmarks (Petra Group: $1,800 to $5,500 per sqm by tier)</t>
        </is>
      </c>
      <c r="L15" s="3" t="inlineStr"/>
    </row>
    <row r="16">
      <c r="A16" s="3" t="inlineStr">
        <is>
          <t>Zone C: boardroom and seminar</t>
        </is>
      </c>
      <c r="B16" s="18" t="n">
        <v>1</v>
      </c>
      <c r="C16" s="19" t="inlineStr">
        <is>
          <t>allowance</t>
        </is>
      </c>
      <c r="D16" s="18" t="n">
        <v>500000</v>
      </c>
      <c r="E16" s="18" t="n">
        <v>400000</v>
      </c>
      <c r="F16" s="18" t="n">
        <v>600000</v>
      </c>
      <c r="G16" s="21">
        <f>B16*D16/1000000</f>
        <v/>
      </c>
      <c r="H16" s="21">
        <f>B16*E16/1000000</f>
        <v/>
      </c>
      <c r="I16" s="21">
        <f>B16*F16/1000000</f>
        <v/>
      </c>
      <c r="J16" s="12" t="inlineStr">
        <is>
          <t>Indicative</t>
        </is>
      </c>
      <c r="K16" s="3" t="inlineStr">
        <is>
          <t>Planning allowance</t>
        </is>
      </c>
      <c r="L16" s="3" t="inlineStr"/>
    </row>
    <row r="17">
      <c r="A17" s="3" t="inlineStr">
        <is>
          <t>Zone C: youth hangout and creche</t>
        </is>
      </c>
      <c r="B17" s="18" t="n">
        <v>1</v>
      </c>
      <c r="C17" s="19" t="inlineStr">
        <is>
          <t>allowance</t>
        </is>
      </c>
      <c r="D17" s="18" t="n">
        <v>1500000</v>
      </c>
      <c r="E17" s="18" t="n">
        <v>1200000</v>
      </c>
      <c r="F17" s="18" t="n">
        <v>2000000</v>
      </c>
      <c r="G17" s="21">
        <f>B17*D17/1000000</f>
        <v/>
      </c>
      <c r="H17" s="21">
        <f>B17*E17/1000000</f>
        <v/>
      </c>
      <c r="I17" s="21">
        <f>B17*F17/1000000</f>
        <v/>
      </c>
      <c r="J17" s="12" t="inlineStr">
        <is>
          <t>Indicative</t>
        </is>
      </c>
      <c r="K17" s="3" t="inlineStr">
        <is>
          <t>Loumain (childcare $30k to $35k per licensed place); Qld PCYC comparators ($15M to $30M full facilities)</t>
        </is>
      </c>
      <c r="L17" s="3" t="inlineStr">
        <is>
          <t>A 40 place creche alone is about $1.2M to $1.4M construction on the verified per place band; this line is a fit out scale allowance, not a standalone PCYC.</t>
        </is>
      </c>
    </row>
    <row r="18">
      <c r="A18" s="9" t="inlineStr">
        <is>
          <t>Zone C subtotal: buildings</t>
        </is>
      </c>
      <c r="B18" s="10" t="n"/>
      <c r="C18" s="10" t="n"/>
      <c r="D18" s="10" t="n"/>
      <c r="E18" s="10" t="n"/>
      <c r="F18" s="10" t="n"/>
      <c r="G18" s="23">
        <f>G13+G14+G15+G16+G17</f>
        <v/>
      </c>
      <c r="H18" s="23">
        <f>H13+H14+H15+H16+H17</f>
        <v/>
      </c>
      <c r="I18" s="23">
        <f>I13+I14+I15+I16+I17</f>
        <v/>
      </c>
      <c r="J18" s="25" t="inlineStr">
        <is>
          <t>Derived</t>
        </is>
      </c>
      <c r="K18" s="26" t="inlineStr">
        <is>
          <t>SUM of component rows</t>
        </is>
      </c>
      <c r="L18" s="26" t="inlineStr">
        <is>
          <t>Capital plan carries $10.0M central.</t>
        </is>
      </c>
    </row>
    <row r="19">
      <c r="A19" s="15" t="inlineStr">
        <is>
          <t>PRECINCT TOTAL</t>
        </is>
      </c>
      <c r="B19" s="17" t="n"/>
      <c r="C19" s="17" t="n"/>
      <c r="D19" s="17" t="n"/>
      <c r="E19" s="17" t="n"/>
      <c r="F19" s="17" t="n"/>
      <c r="G19" s="28">
        <f>G3+G7+G8+G11+G12+G18</f>
        <v/>
      </c>
      <c r="H19" s="28">
        <f>H3+H7+H8+H11+H12+H18</f>
        <v/>
      </c>
      <c r="I19" s="28">
        <f>I3+I7+I8+I11+I12+I18</f>
        <v/>
      </c>
      <c r="J19" s="29" t="inlineStr">
        <is>
          <t>Derived</t>
        </is>
      </c>
      <c r="K19" s="30" t="inlineStr">
        <is>
          <t>SUM of zone subtotals and lines</t>
        </is>
      </c>
      <c r="L19" s="30" t="inlineStr">
        <is>
          <t>Capital plan carries $38.0M central with component rounding. Stage two (resort pool, landscaping, second greenhouse tranche) is outside the $100M.</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28"/>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40" customWidth="1" min="1" max="1"/>
    <col width="8.5" customWidth="1" min="2" max="2"/>
    <col width="8.5" customWidth="1" min="3" max="3"/>
    <col width="8.5" customWidth="1" min="4" max="4"/>
    <col width="8.5" customWidth="1" min="5" max="5"/>
    <col width="8.5" customWidth="1" min="6" max="6"/>
    <col width="8.5" customWidth="1" min="7" max="7"/>
    <col width="8.5" customWidth="1" min="8" max="8"/>
    <col width="8.5" customWidth="1" min="9" max="9"/>
    <col width="8.5" customWidth="1" min="10" max="10"/>
    <col width="8.5" customWidth="1" min="11" max="11"/>
    <col width="12" customWidth="1" min="12" max="12"/>
    <col width="60" customWidth="1" min="13" max="13"/>
  </cols>
  <sheetData>
    <row r="1">
      <c r="A1" s="7" t="inlineStr">
        <is>
          <t>Ten year model. MODELLED, INDICATIVE. The shape of the trajectory, not a forecast: revenue levels await lane rate cards, quotes and community mandate. All figures $M per year.</t>
        </is>
      </c>
    </row>
    <row r="2">
      <c r="A2" s="8" t="inlineStr">
        <is>
          <t>Line ($M per year)</t>
        </is>
      </c>
      <c r="B2" s="8" t="inlineStr">
        <is>
          <t>Year 1</t>
        </is>
      </c>
      <c r="C2" s="8" t="inlineStr">
        <is>
          <t>Year 2</t>
        </is>
      </c>
      <c r="D2" s="8" t="inlineStr">
        <is>
          <t>Year 3</t>
        </is>
      </c>
      <c r="E2" s="8" t="inlineStr">
        <is>
          <t>Year 4</t>
        </is>
      </c>
      <c r="F2" s="8" t="inlineStr">
        <is>
          <t>Year 5</t>
        </is>
      </c>
      <c r="G2" s="8" t="inlineStr">
        <is>
          <t>Year 6</t>
        </is>
      </c>
      <c r="H2" s="8" t="inlineStr">
        <is>
          <t>Year 7</t>
        </is>
      </c>
      <c r="I2" s="8" t="inlineStr">
        <is>
          <t>Year 8</t>
        </is>
      </c>
      <c r="J2" s="8" t="inlineStr">
        <is>
          <t>Year 9</t>
        </is>
      </c>
      <c r="K2" s="8" t="inlineStr">
        <is>
          <t>Year 10</t>
        </is>
      </c>
      <c r="L2" s="8" t="inlineStr">
        <is>
          <t>Confidence</t>
        </is>
      </c>
      <c r="M2" s="8" t="inlineStr">
        <is>
          <t>Notes</t>
        </is>
      </c>
    </row>
    <row r="3">
      <c r="A3" s="9" t="inlineStr">
        <is>
          <t>EARNED REVENUE</t>
        </is>
      </c>
      <c r="B3" s="10" t="n"/>
      <c r="C3" s="10" t="n"/>
      <c r="D3" s="10" t="n"/>
      <c r="E3" s="10" t="n"/>
      <c r="F3" s="10" t="n"/>
      <c r="G3" s="10" t="n"/>
      <c r="H3" s="10" t="n"/>
      <c r="I3" s="10" t="n"/>
      <c r="J3" s="10" t="n"/>
      <c r="K3" s="10" t="n"/>
      <c r="L3" s="10" t="n"/>
      <c r="M3" s="10" t="n"/>
    </row>
    <row r="4">
      <c r="A4" s="3" t="inlineStr">
        <is>
          <t>Sea freight</t>
        </is>
      </c>
      <c r="B4" s="11" t="n">
        <v>0</v>
      </c>
      <c r="C4" s="11" t="n">
        <v>0.6</v>
      </c>
      <c r="D4" s="11" t="n">
        <v>2.5</v>
      </c>
      <c r="E4" s="11" t="n">
        <v>4.5</v>
      </c>
      <c r="F4" s="11" t="n">
        <v>7</v>
      </c>
      <c r="G4" s="11" t="n">
        <v>9</v>
      </c>
      <c r="H4" s="11" t="n">
        <v>11</v>
      </c>
      <c r="I4" s="11" t="n">
        <v>12.5</v>
      </c>
      <c r="J4" s="11" t="n">
        <v>13.5</v>
      </c>
      <c r="K4" s="11" t="n">
        <v>14</v>
      </c>
      <c r="L4" s="12" t="inlineStr">
        <is>
          <t>Indicative</t>
        </is>
      </c>
      <c r="M4" s="3" t="inlineStr">
        <is>
          <t>Phase A to C scaling of the Masig pilot architecture. No sourced lane rates exist (verified gap), so levels are planning estimates at 20 to 30 per cent below prevailing benchmarks.</t>
        </is>
      </c>
    </row>
    <row r="5">
      <c r="A5" s="3" t="inlineStr">
        <is>
          <t>Road freight</t>
        </is>
      </c>
      <c r="B5" s="11" t="n">
        <v>0</v>
      </c>
      <c r="C5" s="11" t="n">
        <v>0.4</v>
      </c>
      <c r="D5" s="11" t="n">
        <v>1.6</v>
      </c>
      <c r="E5" s="11" t="n">
        <v>3</v>
      </c>
      <c r="F5" s="11" t="n">
        <v>4.5</v>
      </c>
      <c r="G5" s="11" t="n">
        <v>5.5</v>
      </c>
      <c r="H5" s="11" t="n">
        <v>6.5</v>
      </c>
      <c r="I5" s="11" t="n">
        <v>7.2</v>
      </c>
      <c r="J5" s="11" t="n">
        <v>7.7</v>
      </c>
      <c r="K5" s="11" t="n">
        <v>8</v>
      </c>
      <c r="L5" s="12" t="inlineStr">
        <is>
          <t>Indicative</t>
        </is>
      </c>
      <c r="M5" s="3" t="inlineStr">
        <is>
          <t>Staged corridor: Brisbane to Cairns electric linehaul from year 2, intermodal north as season allows.</t>
        </is>
      </c>
    </row>
    <row r="6">
      <c r="A6" s="3" t="inlineStr">
        <is>
          <t>Catering and food products</t>
        </is>
      </c>
      <c r="B6" s="11" t="n">
        <v>0</v>
      </c>
      <c r="C6" s="11" t="n">
        <v>0.2</v>
      </c>
      <c r="D6" s="11" t="n">
        <v>1.5</v>
      </c>
      <c r="E6" s="11" t="n">
        <v>3</v>
      </c>
      <c r="F6" s="11" t="n">
        <v>4.5</v>
      </c>
      <c r="G6" s="11" t="n">
        <v>5.5</v>
      </c>
      <c r="H6" s="11" t="n">
        <v>6.5</v>
      </c>
      <c r="I6" s="11" t="n">
        <v>7.2</v>
      </c>
      <c r="J6" s="11" t="n">
        <v>7.7</v>
      </c>
      <c r="K6" s="11" t="n">
        <v>8</v>
      </c>
      <c r="L6" s="12" t="inlineStr">
        <is>
          <t>Indicative</t>
        </is>
      </c>
      <c r="M6" s="3" t="inlineStr">
        <is>
          <t>Love Ya trading arm scaling on the precinct kitchen. Demand context: Supply Nation procurement spend $5.83bn FY25 (verified).</t>
        </is>
      </c>
    </row>
    <row r="7">
      <c r="A7" s="3" t="inlineStr">
        <is>
          <t>Accommodation</t>
        </is>
      </c>
      <c r="B7" s="11" t="n">
        <v>0</v>
      </c>
      <c r="C7" s="11" t="n">
        <v>0</v>
      </c>
      <c r="D7" s="11" t="n">
        <v>0.4</v>
      </c>
      <c r="E7" s="11" t="n">
        <v>0.8</v>
      </c>
      <c r="F7" s="11" t="n">
        <v>1.2</v>
      </c>
      <c r="G7" s="11" t="n">
        <v>1.6</v>
      </c>
      <c r="H7" s="11" t="n">
        <v>2</v>
      </c>
      <c r="I7" s="11" t="n">
        <v>2.2</v>
      </c>
      <c r="J7" s="11" t="n">
        <v>2.4</v>
      </c>
      <c r="K7" s="11" t="n">
        <v>2.5</v>
      </c>
      <c r="L7" s="12" t="inlineStr">
        <is>
          <t>Indicative</t>
        </is>
      </c>
      <c r="M7" s="3" t="inlineStr">
        <is>
          <t>34 rooms stage one. Market context: Qld occupancy 77.7 per cent, ADR $278.60 (TEQ, Jul 2025).</t>
        </is>
      </c>
    </row>
    <row r="8">
      <c r="A8" s="3" t="inlineStr">
        <is>
          <t>Training</t>
        </is>
      </c>
      <c r="B8" s="11" t="n">
        <v>0</v>
      </c>
      <c r="C8" s="11" t="n">
        <v>0</v>
      </c>
      <c r="D8" s="11" t="n">
        <v>0.2</v>
      </c>
      <c r="E8" s="11" t="n">
        <v>0.4</v>
      </c>
      <c r="F8" s="11" t="n">
        <v>0.6</v>
      </c>
      <c r="G8" s="11" t="n">
        <v>0.9</v>
      </c>
      <c r="H8" s="11" t="n">
        <v>1.1</v>
      </c>
      <c r="I8" s="11" t="n">
        <v>1.3</v>
      </c>
      <c r="J8" s="11" t="n">
        <v>1.4</v>
      </c>
      <c r="K8" s="11" t="n">
        <v>1.5</v>
      </c>
      <c r="L8" s="12" t="inlineStr">
        <is>
          <t>Indicative</t>
        </is>
      </c>
      <c r="M8" s="3" t="inlineStr">
        <is>
          <t>Providence Education RTO pathway: application in progress; Certificate III in Food Security being developed for ASQA accreditation. Always phrased as in progress.</t>
        </is>
      </c>
    </row>
    <row r="9">
      <c r="A9" s="3" t="inlineStr">
        <is>
          <t>Tenancies</t>
        </is>
      </c>
      <c r="B9" s="11" t="n">
        <v>0</v>
      </c>
      <c r="C9" s="11" t="n">
        <v>0</v>
      </c>
      <c r="D9" s="11" t="n">
        <v>0.1</v>
      </c>
      <c r="E9" s="11" t="n">
        <v>0.2</v>
      </c>
      <c r="F9" s="11" t="n">
        <v>0.3</v>
      </c>
      <c r="G9" s="11" t="n">
        <v>0.5</v>
      </c>
      <c r="H9" s="11" t="n">
        <v>0.6</v>
      </c>
      <c r="I9" s="11" t="n">
        <v>0.7</v>
      </c>
      <c r="J9" s="11" t="n">
        <v>0.75</v>
      </c>
      <c r="K9" s="11" t="n">
        <v>0.8</v>
      </c>
      <c r="L9" s="12" t="inlineStr">
        <is>
          <t>Indicative</t>
        </is>
      </c>
      <c r="M9" s="3" t="inlineStr">
        <is>
          <t>Zone tenancies and incubator rents.</t>
        </is>
      </c>
    </row>
    <row r="10">
      <c r="A10" s="3" t="inlineStr">
        <is>
          <t>Energy</t>
        </is>
      </c>
      <c r="B10" s="11" t="n">
        <v>0</v>
      </c>
      <c r="C10" s="11" t="n">
        <v>0</v>
      </c>
      <c r="D10" s="11" t="n">
        <v>0.1</v>
      </c>
      <c r="E10" s="11" t="n">
        <v>0.2</v>
      </c>
      <c r="F10" s="11" t="n">
        <v>0.4</v>
      </c>
      <c r="G10" s="11" t="n">
        <v>0.5</v>
      </c>
      <c r="H10" s="11" t="n">
        <v>0.6</v>
      </c>
      <c r="I10" s="11" t="n">
        <v>0.7</v>
      </c>
      <c r="J10" s="11" t="n">
        <v>0.85</v>
      </c>
      <c r="K10" s="11" t="n">
        <v>0.9</v>
      </c>
      <c r="L10" s="12" t="inlineStr">
        <is>
          <t>Indicative</t>
        </is>
      </c>
      <c r="M10" s="3" t="inlineStr">
        <is>
          <t>Behind the meter solar sales to precinct loads and fleet charging.</t>
        </is>
      </c>
    </row>
    <row r="11">
      <c r="A11" s="9" t="inlineStr">
        <is>
          <t>Total earned revenue</t>
        </is>
      </c>
      <c r="B11" s="13">
        <f>SUM(B4:B10)</f>
        <v/>
      </c>
      <c r="C11" s="13">
        <f>SUM(C4:C10)</f>
        <v/>
      </c>
      <c r="D11" s="13">
        <f>SUM(D4:D10)</f>
        <v/>
      </c>
      <c r="E11" s="13">
        <f>SUM(E4:E10)</f>
        <v/>
      </c>
      <c r="F11" s="13">
        <f>SUM(F4:F10)</f>
        <v/>
      </c>
      <c r="G11" s="13">
        <f>SUM(G4:G10)</f>
        <v/>
      </c>
      <c r="H11" s="13">
        <f>SUM(H4:H10)</f>
        <v/>
      </c>
      <c r="I11" s="13">
        <f>SUM(I4:I10)</f>
        <v/>
      </c>
      <c r="J11" s="13">
        <f>SUM(J4:J10)</f>
        <v/>
      </c>
      <c r="K11" s="13">
        <f>SUM(K4:K10)</f>
        <v/>
      </c>
      <c r="L11" s="25" t="inlineStr">
        <is>
          <t>Derived</t>
        </is>
      </c>
      <c r="M11" s="26" t="inlineStr">
        <is>
          <t>Year 10 central case per numbers spine section 6: about $35.7M.</t>
        </is>
      </c>
    </row>
    <row r="13">
      <c r="A13" s="9" t="inlineStr">
        <is>
          <t>OPERATING COSTS</t>
        </is>
      </c>
      <c r="B13" s="10" t="n"/>
      <c r="C13" s="10" t="n"/>
      <c r="D13" s="10" t="n"/>
      <c r="E13" s="10" t="n"/>
      <c r="F13" s="10" t="n"/>
      <c r="G13" s="10" t="n"/>
      <c r="H13" s="10" t="n"/>
      <c r="I13" s="10" t="n"/>
      <c r="J13" s="10" t="n"/>
      <c r="K13" s="10" t="n"/>
      <c r="L13" s="10" t="n"/>
      <c r="M13" s="10" t="n"/>
    </row>
    <row r="14">
      <c r="A14" s="3" t="inlineStr">
        <is>
          <t>Vessel operations</t>
        </is>
      </c>
      <c r="B14" s="11" t="n">
        <v>0.5</v>
      </c>
      <c r="C14" s="11" t="n">
        <v>2.8</v>
      </c>
      <c r="D14" s="11" t="n">
        <v>4.5</v>
      </c>
      <c r="E14" s="11" t="n">
        <v>6.5</v>
      </c>
      <c r="F14" s="11" t="n">
        <v>7.5</v>
      </c>
      <c r="G14" s="11" t="n">
        <v>8</v>
      </c>
      <c r="H14" s="11" t="n">
        <v>8.4</v>
      </c>
      <c r="I14" s="11" t="n">
        <v>8.699999999999999</v>
      </c>
      <c r="J14" s="11" t="n">
        <v>8.9</v>
      </c>
      <c r="K14" s="11" t="n">
        <v>8.800000000000001</v>
      </c>
      <c r="L14" s="12" t="inlineStr">
        <is>
          <t>Indicative</t>
        </is>
      </c>
      <c r="M14" s="3" t="inlineStr">
        <is>
          <t>Masig framework: $2.3M to $4.0M per vessel per year; one vessel from year 2, two from year 4.</t>
        </is>
      </c>
    </row>
    <row r="15">
      <c r="A15" s="3" t="inlineStr">
        <is>
          <t>Fleet and road operations</t>
        </is>
      </c>
      <c r="B15" s="11" t="n">
        <v>0.5</v>
      </c>
      <c r="C15" s="11" t="n">
        <v>2.2</v>
      </c>
      <c r="D15" s="11" t="n">
        <v>3.8</v>
      </c>
      <c r="E15" s="11" t="n">
        <v>5.2</v>
      </c>
      <c r="F15" s="11" t="n">
        <v>6</v>
      </c>
      <c r="G15" s="11" t="n">
        <v>6.6</v>
      </c>
      <c r="H15" s="11" t="n">
        <v>7</v>
      </c>
      <c r="I15" s="11" t="n">
        <v>7.3</v>
      </c>
      <c r="J15" s="11" t="n">
        <v>7.5</v>
      </c>
      <c r="K15" s="11" t="n">
        <v>7.4</v>
      </c>
      <c r="L15" s="12" t="inlineStr">
        <is>
          <t>Indicative</t>
        </is>
      </c>
      <c r="M15" s="3" t="inlineStr">
        <is>
          <t>Energy, drivers, maintenance and depot running. Energy assumptions per The Road sheet.</t>
        </is>
      </c>
    </row>
    <row r="16">
      <c r="A16" s="3" t="inlineStr">
        <is>
          <t>Precinct operations</t>
        </is>
      </c>
      <c r="B16" s="11" t="n">
        <v>0.5</v>
      </c>
      <c r="C16" s="11" t="n">
        <v>2.5</v>
      </c>
      <c r="D16" s="11" t="n">
        <v>4.5</v>
      </c>
      <c r="E16" s="11" t="n">
        <v>6.5</v>
      </c>
      <c r="F16" s="11" t="n">
        <v>8</v>
      </c>
      <c r="G16" s="11" t="n">
        <v>8.699999999999999</v>
      </c>
      <c r="H16" s="11" t="n">
        <v>9.4</v>
      </c>
      <c r="I16" s="11" t="n">
        <v>9.800000000000001</v>
      </c>
      <c r="J16" s="11" t="n">
        <v>10</v>
      </c>
      <c r="K16" s="11" t="n">
        <v>9.9</v>
      </c>
      <c r="L16" s="12" t="inlineStr">
        <is>
          <t>Indicative</t>
        </is>
      </c>
      <c r="M16" s="3" t="inlineStr">
        <is>
          <t>Kitchen, greenhouse (about 7 FTE per ha, verified), accommodation and site.</t>
        </is>
      </c>
    </row>
    <row r="17">
      <c r="A17" s="3" t="inlineStr">
        <is>
          <t>Energy and utilities</t>
        </is>
      </c>
      <c r="B17" s="11" t="n">
        <v>0.2</v>
      </c>
      <c r="C17" s="11" t="n">
        <v>0.5</v>
      </c>
      <c r="D17" s="11" t="n">
        <v>1</v>
      </c>
      <c r="E17" s="11" t="n">
        <v>1.5</v>
      </c>
      <c r="F17" s="11" t="n">
        <v>1.7</v>
      </c>
      <c r="G17" s="11" t="n">
        <v>1.8</v>
      </c>
      <c r="H17" s="11" t="n">
        <v>1.9</v>
      </c>
      <c r="I17" s="11" t="n">
        <v>2</v>
      </c>
      <c r="J17" s="11" t="n">
        <v>2</v>
      </c>
      <c r="K17" s="11" t="n">
        <v>2</v>
      </c>
      <c r="L17" s="12" t="inlineStr">
        <is>
          <t>Indicative</t>
        </is>
      </c>
      <c r="M17" s="3" t="inlineStr"/>
    </row>
    <row r="18">
      <c r="A18" s="3" t="inlineStr">
        <is>
          <t>People, insurance and group overheads</t>
        </is>
      </c>
      <c r="B18" s="11" t="n">
        <v>3.3</v>
      </c>
      <c r="C18" s="11" t="n">
        <v>4</v>
      </c>
      <c r="D18" s="11" t="n">
        <v>4.5</v>
      </c>
      <c r="E18" s="11" t="n">
        <v>4.5</v>
      </c>
      <c r="F18" s="11" t="n">
        <v>5.3</v>
      </c>
      <c r="G18" s="11" t="n">
        <v>6.2</v>
      </c>
      <c r="H18" s="11" t="n">
        <v>6.6</v>
      </c>
      <c r="I18" s="11" t="n">
        <v>6.8</v>
      </c>
      <c r="J18" s="11" t="n">
        <v>7</v>
      </c>
      <c r="K18" s="11" t="n">
        <v>6.9</v>
      </c>
      <c r="L18" s="12" t="inlineStr">
        <is>
          <t>Indicative</t>
        </is>
      </c>
      <c r="M18" s="3" t="inlineStr">
        <is>
          <t>Includes cyclone zone insurance, currently unquoted: see Sensitivities.</t>
        </is>
      </c>
    </row>
    <row r="19">
      <c r="A19" s="9" t="inlineStr">
        <is>
          <t>Total operating costs</t>
        </is>
      </c>
      <c r="B19" s="13">
        <f>SUM(B14:B18)</f>
        <v/>
      </c>
      <c r="C19" s="13">
        <f>SUM(C14:C18)</f>
        <v/>
      </c>
      <c r="D19" s="13">
        <f>SUM(D14:D18)</f>
        <v/>
      </c>
      <c r="E19" s="13">
        <f>SUM(E14:E18)</f>
        <v/>
      </c>
      <c r="F19" s="13">
        <f>SUM(F14:F18)</f>
        <v/>
      </c>
      <c r="G19" s="13">
        <f>SUM(G14:G18)</f>
        <v/>
      </c>
      <c r="H19" s="13">
        <f>SUM(H14:H18)</f>
        <v/>
      </c>
      <c r="I19" s="13">
        <f>SUM(I14:I18)</f>
        <v/>
      </c>
      <c r="J19" s="13">
        <f>SUM(J14:J18)</f>
        <v/>
      </c>
      <c r="K19" s="13">
        <f>SUM(K14:K18)</f>
        <v/>
      </c>
      <c r="L19" s="25" t="inlineStr">
        <is>
          <t>Derived</t>
        </is>
      </c>
      <c r="M19" s="10" t="n"/>
    </row>
    <row r="21">
      <c r="A21" s="31" t="inlineStr">
        <is>
          <t>Earned revenue as share of operating costs</t>
        </is>
      </c>
      <c r="B21" s="32">
        <f>B11/B19</f>
        <v/>
      </c>
      <c r="C21" s="32">
        <f>C11/C19</f>
        <v/>
      </c>
      <c r="D21" s="32">
        <f>D11/D19</f>
        <v/>
      </c>
      <c r="E21" s="32">
        <f>E11/E19</f>
        <v/>
      </c>
      <c r="F21" s="32">
        <f>F11/F19</f>
        <v/>
      </c>
      <c r="G21" s="32">
        <f>G11/G19</f>
        <v/>
      </c>
      <c r="H21" s="32">
        <f>H11/H19</f>
        <v/>
      </c>
      <c r="I21" s="32">
        <f>I11/I19</f>
        <v/>
      </c>
      <c r="J21" s="32">
        <f>J11/J19</f>
        <v/>
      </c>
      <c r="K21" s="32">
        <f>K11/K19</f>
        <v/>
      </c>
      <c r="L21" s="29" t="inlineStr">
        <is>
          <t>Derived</t>
        </is>
      </c>
      <c r="M21" s="30" t="inlineStr">
        <is>
          <t>Live formula: total earned revenue divided by total operating costs.</t>
        </is>
      </c>
    </row>
    <row r="22">
      <c r="A22" s="2" t="inlineStr">
        <is>
          <t>CASH POSITION</t>
        </is>
      </c>
    </row>
    <row r="23">
      <c r="A23" t="inlineStr">
        <is>
          <t>Net operating result</t>
        </is>
      </c>
      <c r="B23">
        <f>B11-B19</f>
        <v/>
      </c>
      <c r="C23">
        <f>C11-C19</f>
        <v/>
      </c>
      <c r="D23">
        <f>D11-D19</f>
        <v/>
      </c>
      <c r="E23">
        <f>E11-E19</f>
        <v/>
      </c>
      <c r="F23">
        <f>F11-F19</f>
        <v/>
      </c>
      <c r="G23">
        <f>G11-G19</f>
        <v/>
      </c>
      <c r="H23">
        <f>H11-H19</f>
        <v/>
      </c>
      <c r="I23">
        <f>I11-I19</f>
        <v/>
      </c>
      <c r="J23">
        <f>J11-J19</f>
        <v/>
      </c>
      <c r="K23">
        <f>K11-K19</f>
        <v/>
      </c>
      <c r="L23" t="inlineStr">
        <is>
          <t>Derived</t>
        </is>
      </c>
      <c r="M23" t="inlineStr">
        <is>
          <t>Earned revenue minus operating costs, central case</t>
        </is>
      </c>
    </row>
    <row r="24">
      <c r="A24" t="inlineStr">
        <is>
          <t>Cumulative operating position</t>
        </is>
      </c>
      <c r="B24">
        <f>B23</f>
        <v/>
      </c>
      <c r="C24">
        <f>B24+C23</f>
        <v/>
      </c>
      <c r="D24">
        <f>C24+D23</f>
        <v/>
      </c>
      <c r="E24">
        <f>D24+E23</f>
        <v/>
      </c>
      <c r="F24">
        <f>E24+F23</f>
        <v/>
      </c>
      <c r="G24">
        <f>F24+G23</f>
        <v/>
      </c>
      <c r="H24">
        <f>G24+H23</f>
        <v/>
      </c>
      <c r="I24">
        <f>H24+I23</f>
        <v/>
      </c>
      <c r="J24">
        <f>I24+J23</f>
        <v/>
      </c>
      <c r="K24">
        <f>J24+K23</f>
        <v/>
      </c>
      <c r="L24" t="inlineStr">
        <is>
          <t>Derived</t>
        </is>
      </c>
      <c r="M24" t="inlineStr">
        <is>
          <t>Running total. The trough is the ramp funding requirement: about $66M by year 9 on the central case</t>
        </is>
      </c>
    </row>
    <row r="25">
      <c r="A25" t="inlineStr">
        <is>
          <t>Ramp funding note</t>
        </is>
      </c>
      <c r="B25" t="inlineStr">
        <is>
          <t>The capital plan already carries $17M against this trough: the $8M working capital and price response reserve, $4M program contingency, $3M capability build and $2M consultation. The balance of about $50M is the ramp support the blended stack must carry across years 1 to 9, tapering to zero as coverage reaches 100 per cent. Anchor service contracts and subsidy redirection are the intended sources; every dollar of them shortens the ramp.</t>
        </is>
      </c>
    </row>
    <row r="26">
      <c r="A26" s="3" t="inlineStr">
        <is>
          <t>Numbers spine trajectory (section 6)</t>
        </is>
      </c>
      <c r="B26" s="19" t="inlineStr">
        <is>
          <t>0%</t>
        </is>
      </c>
      <c r="C26" s="19" t="inlineStr">
        <is>
          <t>10%</t>
        </is>
      </c>
      <c r="D26" s="19" t="inlineStr">
        <is>
          <t>35%</t>
        </is>
      </c>
      <c r="E26" s="19" t="inlineStr">
        <is>
          <t>50%</t>
        </is>
      </c>
      <c r="F26" s="19" t="inlineStr">
        <is>
          <t>65%</t>
        </is>
      </c>
      <c r="G26" s="19" t="inlineStr">
        <is>
          <t>75%</t>
        </is>
      </c>
      <c r="H26" s="19" t="inlineStr">
        <is>
          <t>85%</t>
        </is>
      </c>
      <c r="I26" s="19" t="inlineStr">
        <is>
          <t>92%</t>
        </is>
      </c>
      <c r="J26" s="19" t="inlineStr">
        <is>
          <t>97%</t>
        </is>
      </c>
      <c r="K26" s="19" t="inlineStr">
        <is>
          <t>100%+</t>
        </is>
      </c>
      <c r="L26" s="12" t="inlineStr">
        <is>
          <t>Indicative</t>
        </is>
      </c>
      <c r="M26" s="3" t="inlineStr">
        <is>
          <t>The approved trajectory the model is built to match.</t>
        </is>
      </c>
    </row>
    <row r="28">
      <c r="A28" s="3" t="inlineStr">
        <is>
          <t>MODELLED, INDICATIVE. Capital drawdown, depreciation, financing costs and subsidy income are excluded: this sheet shows the earned revenue trajectory against cash operating costs only. Sensitivities on the next sheet stress the year 10 position.</t>
        </is>
      </c>
    </row>
  </sheetData>
  <mergeCells count="1">
    <mergeCell ref="B25:M25"/>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7"/>
  <sheetViews>
    <sheetView workbookViewId="0">
      <pane ySplit="2" topLeftCell="A3" activePane="bottomLeft" state="frozen"/>
      <selection pane="bottomLeft" activeCell="A1" sqref="A1"/>
    </sheetView>
  </sheetViews>
  <sheetFormatPr baseColWidth="8" defaultRowHeight="15"/>
  <cols>
    <col width="24" customWidth="1" min="1" max="1"/>
    <col width="30" customWidth="1" min="2" max="2"/>
    <col width="34" customWidth="1" min="3" max="3"/>
    <col width="52" customWidth="1" min="4" max="4"/>
    <col width="46" customWidth="1" min="5" max="5"/>
    <col width="12" customWidth="1" min="6" max="6"/>
    <col width="34" customWidth="1" min="7" max="7"/>
  </cols>
  <sheetData>
    <row r="1">
      <c r="A1" s="7" t="inlineStr">
        <is>
          <t>Sensitivities. Five scenarios a sceptical funder will ask about. Effects on the year 10 coverage ratio are stated qualitatively where a formula would be false precision.</t>
        </is>
      </c>
    </row>
    <row r="2">
      <c r="A2" s="8" t="inlineStr">
        <is>
          <t>Scenario</t>
        </is>
      </c>
      <c r="B2" s="8" t="inlineStr">
        <is>
          <t>Variable stressed</t>
        </is>
      </c>
      <c r="C2" s="8" t="inlineStr">
        <is>
          <t>Range tested</t>
        </is>
      </c>
      <c r="D2" s="8" t="inlineStr">
        <is>
          <t>Effect on year 10 coverage ratio</t>
        </is>
      </c>
      <c r="E2" s="8" t="inlineStr">
        <is>
          <t>Mitigation held in the plan</t>
        </is>
      </c>
      <c r="F2" s="8" t="inlineStr">
        <is>
          <t>Confidence</t>
        </is>
      </c>
      <c r="G2" s="8" t="inlineStr">
        <is>
          <t>Source</t>
        </is>
      </c>
    </row>
    <row r="3">
      <c r="A3" s="3" t="inlineStr">
        <is>
          <t>Incumbent price response</t>
        </is>
      </c>
      <c r="B3" s="3" t="inlineStr">
        <is>
          <t>Achieved freight rates on served sea and road lanes</t>
        </is>
      </c>
      <c r="C3" s="3" t="inlineStr">
        <is>
          <t>Rates 20 to 30 per cent below diesel benchmarks compressed further by an incumbent price war lasting 2 or more years</t>
        </is>
      </c>
      <c r="D3" s="3" t="inlineStr">
        <is>
          <t>Sea and road revenue (year 10: $22.0M of $35.7M) falls 30 to 50 per cent while the response lasts. If pricing never normalises, year 10 coverage falls from about 102 per cent to roughly 70 to 85 per cent. A precise formula would be false precision: no public rate cards exist (verified gap).</t>
        </is>
      </c>
      <c r="E3" s="3" t="inlineStr">
        <is>
          <t>$8.0M working capital and price response reserve, sized to about two years of upper band vessel operating deficit; anchor contracts with CEQ, ALPA and the QTenders channel; the ACCC undertaking removes contractual lock in.</t>
        </is>
      </c>
      <c r="F3" s="12" t="inlineStr">
        <is>
          <t>Indicative</t>
        </is>
      </c>
      <c r="G3" s="3" t="inlineStr">
        <is>
          <t>ACCC (two year price war c. 2014 to 16; s87B undertaking 12 Jun 2026)</t>
        </is>
      </c>
    </row>
    <row r="4">
      <c r="A4" s="3" t="inlineStr">
        <is>
          <t>Subsidy withdrawal (RCFAS cliff)</t>
        </is>
      </c>
      <c r="B4" s="3" t="inlineStr">
        <is>
          <t>Queensland 20 per cent point of sale discount funding</t>
        </is>
      </c>
      <c r="C4" s="3" t="inlineStr">
        <is>
          <t>Reported fall from $29.4M (2025 to 26) to $4.4M (2026 to 27); federal schemes beyond 2029 unknown</t>
        </is>
      </c>
      <c r="D4" s="3" t="inlineStr">
        <is>
          <t>Small direct effect: the model books no subsidy revenue. Indirect effect is higher shelf prices and softer store demand across served communities. The structural case strengthens: owned infrastructure outlasts point of sale subsidies.</t>
        </is>
      </c>
      <c r="E4" s="3" t="inlineStr">
        <is>
          <t>Revenue lines exclude subsidy income by design; QTenders 53433 pursued as a service contract, not a subsidy; published shelf price pass through monitor keeps impact enforceable.</t>
        </is>
      </c>
      <c r="F4" s="14" t="inlineStr">
        <is>
          <t>Derived</t>
        </is>
      </c>
      <c r="G4" s="3" t="inlineStr">
        <is>
          <t>Croakey citing Qld Budget papers (verify against Budget Paper 4); IJERPH 2026</t>
        </is>
      </c>
    </row>
    <row r="5">
      <c r="A5" s="3" t="inlineStr">
        <is>
          <t>Wet season severity</t>
        </is>
      </c>
      <c r="B5" s="3" t="inlineStr">
        <is>
          <t>Weeks of road isolation north of Cairns</t>
        </is>
      </c>
      <c r="C5" s="3" t="inlineStr">
        <is>
          <t>Typical closures about 4 months; the 2024 to 25 record was 27 weeks at Kowanyama; climate trend is lengthening seasons</t>
        </is>
      </c>
      <c r="D5" s="3" t="inlineStr">
        <is>
          <t>Road freight north of Cairns shifts to the sea pillar in bad seasons: the coverage effect is modest (a few percentage points) but cash timing and service promises are stressed. The airfreight fallback costs about $9.18 per kg (derived from CEQ audited totals).</t>
        </is>
      </c>
      <c r="E5" s="3" t="inlineStr">
        <is>
          <t>Intermodal design is the mitigation: cold storage buffers at the precinct and Cairns, and own barge capacity as the wet season fallback by design, not exception.</t>
        </is>
      </c>
      <c r="F5" s="14" t="inlineStr">
        <is>
          <t>Derived</t>
        </is>
      </c>
      <c r="G5" s="3" t="inlineStr">
        <is>
          <t>CEQ Annual Business Review 2024 to 25; Qld TMR</t>
        </is>
      </c>
    </row>
    <row r="6">
      <c r="A6" s="3" t="inlineStr">
        <is>
          <t>Construction escalation</t>
        </is>
      </c>
      <c r="B6" s="3" t="inlineStr">
        <is>
          <t>Precinct and depot build rates</t>
        </is>
      </c>
      <c r="C6" s="3" t="inlineStr">
        <is>
          <t>10 to 25 per cent escalation on the build program; greenhouse escalation to $8M to $11M per ha already flagged as a researcher assumption</t>
        </is>
      </c>
      <c r="D6" s="3" t="inlineStr">
        <is>
          <t>Capex effect of roughly $3M to $8M on the precinct. The coverage effect is indirect, through a delayed revenue start: about one year of slip moves year 10 coverage back to the year 9 value of about 97 per cent.</t>
        </is>
      </c>
      <c r="E6" s="3" t="inlineStr">
        <is>
          <t>$4.0M program contingency; high end rate bands carried in every capital line; stage two scope is the release valve before core scope is cut.</t>
        </is>
      </c>
      <c r="F6" s="12" t="inlineStr">
        <is>
          <t>Indicative</t>
        </is>
      </c>
      <c r="G6" s="3" t="inlineStr">
        <is>
          <t>Research critique; QS benchmarks (MCG, JLL, Herron Todd White)</t>
        </is>
      </c>
    </row>
    <row r="7">
      <c r="A7" s="3" t="inlineStr">
        <is>
          <t>Insurance cost</t>
        </is>
      </c>
      <c r="B7" s="3" t="inlineStr">
        <is>
          <t>Premiums for cyclone zone marine and northern assets</t>
        </is>
      </c>
      <c r="C7" s="3" t="inlineStr">
        <is>
          <t>Premiums are unquoted (verified gap); test a doubling of the assumed bands</t>
        </is>
      </c>
      <c r="D7" s="3" t="inlineStr">
        <is>
          <t>The vessel insurance band is $0.25M to $0.45M per vessel per year. A doubling across marine and northern assets cuts year 10 coverage by roughly 2 to 4 percentage points.</t>
        </is>
      </c>
      <c r="E7" s="3" t="inlineStr">
        <is>
          <t>$1.0M insurance reserve in the capital plan; broker quotes to be obtained before financial close; siting the precinct on the Gold Coast rather than FNQ moderates exposure.</t>
        </is>
      </c>
      <c r="F7" s="12" t="inlineStr">
        <is>
          <t>Indicative</t>
        </is>
      </c>
      <c r="G7" s="3" t="inlineStr">
        <is>
          <t>Masig pilot brief opex framework; research critique (gap)</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78"/>
  <sheetViews>
    <sheetView workbookViewId="0">
      <pane ySplit="2" topLeftCell="A3" activePane="bottomLeft" state="frozen"/>
      <selection pane="bottomLeft" activeCell="A1" sqref="A1"/>
    </sheetView>
  </sheetViews>
  <sheetFormatPr baseColWidth="8" defaultRowHeight="15"/>
  <cols>
    <col width="52" customWidth="1" min="1" max="1"/>
    <col width="8" customWidth="1" min="2" max="2"/>
    <col width="72" customWidth="1" min="3" max="3"/>
    <col width="70" customWidth="1" min="4" max="4"/>
  </cols>
  <sheetData>
    <row r="1">
      <c r="A1" s="7" t="inlineStr">
        <is>
          <t>Sources. Every external source used in this workbook, one row each.</t>
        </is>
      </c>
    </row>
    <row r="2">
      <c r="A2" s="8" t="inlineStr">
        <is>
          <t>Source</t>
        </is>
      </c>
      <c r="B2" s="8" t="inlineStr">
        <is>
          <t>Year</t>
        </is>
      </c>
      <c r="C2" s="8" t="inlineStr">
        <is>
          <t>URL</t>
        </is>
      </c>
      <c r="D2" s="8" t="inlineStr">
        <is>
          <t>What it evidences</t>
        </is>
      </c>
    </row>
    <row r="3">
      <c r="A3" s="3" t="inlineStr">
        <is>
          <t>ABS, National Aboriginal and Torres Strait Islander Health Survey 2022 to 23</t>
        </is>
      </c>
      <c r="B3" s="19" t="inlineStr">
        <is>
          <t>2024</t>
        </is>
      </c>
      <c r="C3" s="3" t="inlineStr">
        <is>
          <t>https://www.abs.gov.au/statistics/people/aboriginal-and-torres-strait-islander-peoples/national-aboriginal-and-torres-strait-islander-health-survey/latest-release</t>
        </is>
      </c>
      <c r="D3" s="3" t="inlineStr">
        <is>
          <t>Food insecurity: 41 per cent of First Nations households nationally, 51 per cent in remote areas.</t>
        </is>
      </c>
    </row>
    <row r="4">
      <c r="A4" s="3" t="inlineStr">
        <is>
          <t>CHOICE, remote First Nations grocery stores survey</t>
        </is>
      </c>
      <c r="B4" s="19" t="inlineStr">
        <is>
          <t>2024</t>
        </is>
      </c>
      <c r="C4" s="3" t="inlineStr">
        <is>
          <t>https://www.choice.com.au/shopping/everyday-shopping/supermarkets/articles/remote-first-nations-grocery-stores</t>
        </is>
      </c>
      <c r="D4" s="3" t="inlineStr">
        <is>
          <t>Nine item basket: $44.70 in capital cities against $99.38 remote average, peaking at $110.82.</t>
        </is>
      </c>
    </row>
    <row r="5">
      <c r="A5" s="3" t="inlineStr">
        <is>
          <t>Health and Wellbeing Queensland, Queensland's hidden food crisis</t>
        </is>
      </c>
      <c r="B5" s="19" t="inlineStr">
        <is>
          <t>2022</t>
        </is>
      </c>
      <c r="C5" s="3" t="inlineStr">
        <is>
          <t>https://hw.qld.gov.au/blog/why-we-need-to-talk-about-queenslands-hidden-food-crisis/</t>
        </is>
      </c>
      <c r="D5" s="3" t="inlineStr">
        <is>
          <t>Healthy food basket up to 50 per cent higher in Cape York than Brisbane; freight up to 20 per cent of remote food cost. The approved Cape York figure.</t>
        </is>
      </c>
    </row>
    <row r="6">
      <c r="A6" s="3" t="inlineStr">
        <is>
          <t>Qld Parliament, Supermarket Pricing Select Committee, Cairns hearing transcript</t>
        </is>
      </c>
      <c r="B6" s="19" t="inlineStr">
        <is>
          <t>2024</t>
        </is>
      </c>
      <c r="C6" s="3" t="inlineStr">
        <is>
          <t>https://documents.parliament.qld.gov.au/com/SPSC-A816/ISP-9CE3/Transcript%20-%2023%20April%202024%20-%20SPC%20-%20Hearing%20-%20Inquiry%20into%20Supermarket%20Pricing%20-%20Cairns.pdf</t>
        </is>
      </c>
      <c r="D6" s="3" t="inlineStr">
        <is>
          <t>Malone (TSRA): prices 35 to 40 per cent higher, freight adds more than 14 per cent, 6 to 8 week backlogs, single shipping provider.</t>
        </is>
      </c>
    </row>
    <row r="7">
      <c r="A7" s="3" t="inlineStr">
        <is>
          <t>ALPA, submission to the ACCC Supermarkets Inquiry</t>
        </is>
      </c>
      <c r="B7" s="19" t="inlineStr">
        <is>
          <t>2024</t>
        </is>
      </c>
      <c r="C7" s="3" t="inlineStr">
        <is>
          <t>https://www.accc.gov.au/system/files/ALPA%20Submission.pdf</t>
        </is>
      </c>
      <c r="D7" s="3" t="inlineStr">
        <is>
          <t>90 to 95 per cent store dependence; freight 9 to 39 per cent of goods cost; fuel levies 5 to 10 per cent (2021), up to 57 per cent (2022), 27 to 31 per cent (2024); over $46M returned to communities last FY.</t>
        </is>
      </c>
    </row>
    <row r="8">
      <c r="A8" s="3" t="inlineStr">
        <is>
          <t>ACCC, Sea Swift s87B undertaking media release and register entry</t>
        </is>
      </c>
      <c r="B8" s="19" t="inlineStr">
        <is>
          <t>2026</t>
        </is>
      </c>
      <c r="C8" s="3" t="inlineStr">
        <is>
          <t>https://www.accc.gov.au/media-release/shipping-company-sea-swift-amends-contracts-with-remote-customers-following-accc-investigation</t>
        </is>
      </c>
      <c r="D8" s="3" t="inlineStr">
        <is>
          <t>Court enforceable undertaking accepted 12 June 2026; Sea Swift sole supplier of scheduled sea freight on most NT and FNQ routes since September 2025.</t>
        </is>
      </c>
    </row>
    <row r="9">
      <c r="A9" s="3" t="inlineStr">
        <is>
          <t>ACCC, opposition to Sea Swift acquisition of Toll Marine</t>
        </is>
      </c>
      <c r="B9" s="19" t="inlineStr">
        <is>
          <t>2015</t>
        </is>
      </c>
      <c r="C9" s="3" t="inlineStr">
        <is>
          <t>https://accc.gov.au/media-release/accc-opposes-sea-swift-pty-ltd%E2%80%99s-proposed-acquisition-of-toll-marine-logistics</t>
        </is>
      </c>
      <c r="D9" s="3" t="inlineStr">
        <is>
          <t>The last two operator market produced a roughly two year price war before the 2016 merger.</t>
        </is>
      </c>
    </row>
    <row r="10">
      <c r="A10" s="3" t="inlineStr">
        <is>
          <t>Australian Competition Tribunal, Sea Swift authorisation</t>
        </is>
      </c>
      <c r="B10" s="19" t="inlineStr">
        <is>
          <t>2016</t>
        </is>
      </c>
      <c r="C10" s="3" t="inlineStr">
        <is>
          <t>https://www.accc.gov.au/media-release/sea-swift%E2%80%99s-acquisition-of-toll-marine%E2%80%99s-nt-and-fnq-marine-freight-assets-authorised-by-the-australian-competition-tribunal</t>
        </is>
      </c>
      <c r="D10" s="3" t="inlineStr">
        <is>
          <t>Five year price caps and service conditions, expired around mid 2021.</t>
        </is>
      </c>
    </row>
    <row r="11">
      <c r="A11" s="3" t="inlineStr">
        <is>
          <t>Cape York Weekly, Sea Swift price rise</t>
        </is>
      </c>
      <c r="B11" s="19" t="inlineStr">
        <is>
          <t>2022</t>
        </is>
      </c>
      <c r="C11" s="3" t="inlineStr">
        <is>
          <t>https://capeyorkweekly.com.au/sea-swift-to-put-up-prices-by-14-5-from-september/1657/</t>
        </is>
      </c>
      <c r="D11" s="3" t="inlineStr">
        <is>
          <t>14.5 per cent rate rise announced August 2022, effective September 2022 (the corrected date).</t>
        </is>
      </c>
    </row>
    <row r="12">
      <c r="A12" s="3" t="inlineStr">
        <is>
          <t>SBS NITV, Torres Strait freight cost reporting</t>
        </is>
      </c>
      <c r="B12" s="19" t="inlineStr">
        <is>
          <t>2023</t>
        </is>
      </c>
      <c r="C12" s="3" t="inlineStr">
        <is>
          <t>https://www.sbs.com.au/nitv/article/remote-communitys-only-supermarket-chain-calls-on-the-federal-government-to-neutralise-freight/uvwt1n5nt</t>
        </is>
      </c>
      <c r="D12" s="3" t="inlineStr">
        <is>
          <t>8.9 per cent rise September 2023; a pallet jumping from $600 to over $900 in a month.</t>
        </is>
      </c>
    </row>
    <row r="13">
      <c r="A13" s="3" t="inlineStr">
        <is>
          <t>Infrastructure Investor, QIC acquisition of Sea Swift</t>
        </is>
      </c>
      <c r="B13" s="19" t="inlineStr">
        <is>
          <t>2019</t>
        </is>
      </c>
      <c r="C13" s="3" t="inlineStr">
        <is>
          <t>https://www.infrastructureinvestor.com/qic-global-infrastructure-fund-acquires-northern-australia-marine-transport-business/</t>
        </is>
      </c>
      <c r="D13" s="3" t="inlineStr">
        <is>
          <t>QIC's Global Infrastructure Fund paid just under $300M for 100 per cent of Sea Swift, September 2019. Carries the scale point; no revenue figure is publishable.</t>
        </is>
      </c>
    </row>
    <row r="14">
      <c r="A14" s="3" t="inlineStr">
        <is>
          <t>CEQ, Annual Business Review 2024 to 25 (audited)</t>
        </is>
      </c>
      <c r="B14" s="19" t="inlineStr">
        <is>
          <t>2026</t>
        </is>
      </c>
      <c r="C14" s="3" t="inlineStr">
        <is>
          <t>https://www.ceqld.org.au/app/uploads/2026/02/CEQ-Annual-Review-2024-2025-Digital.pdf</t>
        </is>
      </c>
      <c r="D14" s="3" t="inlineStr">
        <is>
          <t>$157.2M sales, $6.5M surplus, 86 per cent Indigenous employment; Kowanyama isolated 27 weeks; $1.86M airfreight for 202,825 kg (about $9.18 per kg, derived).</t>
        </is>
      </c>
    </row>
    <row r="15">
      <c r="A15" s="3" t="inlineStr">
        <is>
          <t>Apollo Duck and Marine Brokers Australia, commercial vessel listings</t>
        </is>
      </c>
      <c r="B15" s="19" t="inlineStr">
        <is>
          <t>2026</t>
        </is>
      </c>
      <c r="C15" s="3" t="inlineStr">
        <is>
          <t>https://au.apolloduck.com/boats-for-sale/commercial-vessels/landing-craft</t>
        </is>
      </c>
      <c r="D15" s="3" t="inlineStr">
        <is>
          <t>Used 40 to 60 m landing craft at $2.1M to $8.5M asking; new build 57 m about $11.5M. Asking prices, not transactions.</t>
        </is>
      </c>
    </row>
    <row r="16">
      <c r="A16" s="3" t="inlineStr">
        <is>
          <t>AMSA, Marine Order 504 and crewing guidance for domestic commercial vessels</t>
        </is>
      </c>
      <c r="B16" s="19" t="inlineStr">
        <is>
          <t>2025</t>
        </is>
      </c>
      <c r="C16" s="3" t="inlineStr">
        <is>
          <t>https://www.amsa.gov.au/vessels-operators/domestic-commercial-vessels/crewing-guidance-domestic-commercial-vessels</t>
        </is>
      </c>
      <c r="D16" s="3" t="inlineStr">
        <is>
          <t>Owner determined crewing under 80 m via the safety management system; Class 2 near coastal survey pathway.</t>
        </is>
      </c>
    </row>
    <row r="17">
      <c r="A17" s="3" t="inlineStr">
        <is>
          <t>Fair Work, Seagoing Industry Award 2020 (MA000122); Strategic Fleet Taskforce final report</t>
        </is>
      </c>
      <c r="B17" s="19" t="inlineStr">
        <is>
          <t>2023</t>
        </is>
      </c>
      <c r="C17" s="3" t="inlineStr">
        <is>
          <t>https://www.infrastructure.gov.au/sites/default/files/documents/strategic-fleet-taskforce-final-report.pdf</t>
        </is>
      </c>
      <c r="D17" s="3" t="inlineStr">
        <is>
          <t>Integrated Rating aggregate salary about $80,400 per year, award minimum.</t>
        </is>
      </c>
    </row>
    <row r="18">
      <c r="A18" s="3" t="inlineStr">
        <is>
          <t>Department of Infrastructure, Coastal Trading</t>
        </is>
      </c>
      <c r="B18" s="19" t="inlineStr">
        <is>
          <t>2024</t>
        </is>
      </c>
      <c r="C18" s="3" t="inlineStr">
        <is>
          <t>https://www.infrastructure.gov.au/infrastructure-transport-vehicles/maritime/maritime-business/coastal-trading</t>
        </is>
      </c>
      <c r="D18" s="3" t="inlineStr">
        <is>
          <t>Intrastate Queensland voyages need no Commonwealth coastal trading licence.</t>
        </is>
      </c>
    </row>
    <row r="19">
      <c r="A19" s="3" t="inlineStr">
        <is>
          <t>Qld Government ministerial statement 101534, OTSI sea freight EOI</t>
        </is>
      </c>
      <c r="B19" s="19" t="inlineStr">
        <is>
          <t>2024</t>
        </is>
      </c>
      <c r="C19" s="3" t="inlineStr">
        <is>
          <t>https://statements.qld.gov.au/statements/101534</t>
        </is>
      </c>
      <c r="D19" s="3" t="inlineStr">
        <is>
          <t>QTenders 53433 expression of interest for outer Torres Strait sea freight, closed 22 November 2024; no public outcome (verified gap).</t>
        </is>
      </c>
    </row>
    <row r="20">
      <c r="A20" s="3" t="inlineStr">
        <is>
          <t>Sea Swift, Customer User Guide 2024</t>
        </is>
      </c>
      <c r="B20" s="19" t="inlineStr">
        <is>
          <t>2024</t>
        </is>
      </c>
      <c r="C20" s="3" t="inlineStr">
        <is>
          <t>https://www.seaswift.com.au/wp-content/uploads/2024/07/sea-swift-customer-user-guide.pdf</t>
        </is>
      </c>
      <c r="D20" s="3" t="inlineStr">
        <is>
          <t>Charging per cubic metre or tonne whichever is greater; point to point rates are quote only: the venture's revenue model has no sourced price inputs.</t>
        </is>
      </c>
    </row>
    <row r="21">
      <c r="A21" s="3" t="inlineStr">
        <is>
          <t>Nunatsiaq News, NEAS sealift contract</t>
        </is>
      </c>
      <c r="B21" s="19" t="inlineStr">
        <is>
          <t>2019</t>
        </is>
      </c>
      <c r="C21" s="3" t="inlineStr">
        <is>
          <t>https://nunatsiaq.com/stories/article/neas-sails-off-with-big-nunavut-sealift-contract/</t>
        </is>
      </c>
      <c r="D21" s="3" t="inlineStr">
        <is>
          <t>Inuit majority owned carrier won the 18 community Government of Nunavut sealift contract from the incumbent: the governance analogue.</t>
        </is>
      </c>
    </row>
    <row r="22">
      <c r="A22" s="3" t="inlineStr">
        <is>
          <t>Volvo Trucks Australia, first Australian made electric truck</t>
        </is>
      </c>
      <c r="B22" s="19" t="inlineStr">
        <is>
          <t>2026</t>
        </is>
      </c>
      <c r="C22" s="3" t="inlineStr">
        <is>
          <t>https://www.volvotrucks.com.au/en-au/news/press-releases/2026/jul/first-australian-made-electric-truck.html</t>
        </is>
      </c>
      <c r="D22" s="3" t="inlineStr">
        <is>
          <t>Wacol (Brisbane) production from 8 July 2026; next generation lineup about 470 km range and up to 65 t GCM.</t>
        </is>
      </c>
    </row>
    <row r="23">
      <c r="A23" s="3" t="inlineStr">
        <is>
          <t>The Conversation (Dia, Swinburne), electric trucks ready for prime time</t>
        </is>
      </c>
      <c r="B23" s="19" t="inlineStr">
        <is>
          <t>2026</t>
        </is>
      </c>
      <c r="C23" s="3" t="inlineStr">
        <is>
          <t>https://theconversation.com/electric-trucks-are-finally-ready-for-prime-time-could-high-oil-prices-speed-up-the-shift-277971</t>
        </is>
      </c>
      <c r="D23" s="3" t="inlineStr">
        <is>
          <t>Energy cost about $39 against $80 per 100 km, electric against diesel; prime mover market estimates $450k to $500k electric, $250k diesel.</t>
        </is>
      </c>
    </row>
    <row r="24">
      <c r="A24" s="3" t="inlineStr">
        <is>
          <t>The Driven, first all electric long haul delivery</t>
        </is>
      </c>
      <c r="B24" s="19" t="inlineStr">
        <is>
          <t>2026</t>
        </is>
      </c>
      <c r="C24" s="3" t="inlineStr">
        <is>
          <t>https://thedriven.io/2026/03/30/faster-and-a-lot-cheaper-australias-first-all-electric-inter-city-delivery-flags-new-era-in-road-freight/</t>
        </is>
      </c>
      <c r="D24" s="3" t="inlineStr">
        <is>
          <t>460 km Sydney to Canberra on a single charge; operator reported 85 per cent energy cost reduction.</t>
        </is>
      </c>
    </row>
    <row r="25">
      <c r="A25" s="3" t="inlineStr">
        <is>
          <t>ARENA, NewVolt Electrified Freight Network project page</t>
        </is>
      </c>
      <c r="B25" s="19" t="inlineStr">
        <is>
          <t>2025</t>
        </is>
      </c>
      <c r="C25" s="3" t="inlineStr">
        <is>
          <t>https://arena.gov.au/projects/newvolt-electrified-freight-network/</t>
        </is>
      </c>
      <c r="D25" s="3" t="inlineStr">
        <is>
          <t>$61.82M three hub electric truck charging project: the per hub inference base.</t>
        </is>
      </c>
    </row>
    <row r="26">
      <c r="A26" s="3" t="inlineStr">
        <is>
          <t>ARENA, shared truck charging hub media release (Mondo)</t>
        </is>
      </c>
      <c r="B26" s="19" t="inlineStr">
        <is>
          <t>2025</t>
        </is>
      </c>
      <c r="C26" s="3" t="inlineStr">
        <is>
          <t>https://arena.gov.au/news/12-3-million-for-australian-first-shared-truck-charging-hub/</t>
        </is>
      </c>
      <c r="D26" s="3" t="inlineStr">
        <is>
          <t>$12.3M grant for a 14 charger shared heavy truck hub at Laverton North.</t>
        </is>
      </c>
    </row>
    <row r="27">
      <c r="A27" s="3" t="inlineStr">
        <is>
          <t>ARENA, Depot of the Future project page (Team Global Express)</t>
        </is>
      </c>
      <c r="B27" s="19" t="inlineStr">
        <is>
          <t>2025</t>
        </is>
      </c>
      <c r="C27" s="3" t="inlineStr">
        <is>
          <t>https://arena.gov.au/projects/depot-of-the-future-vehicle-electrification-project/</t>
        </is>
      </c>
      <c r="D27" s="3" t="inlineStr">
        <is>
          <t>$44.3M depot electrification for 60 trucks with $20.1M ARENA support: precedent for solar charged fleets.</t>
        </is>
      </c>
    </row>
    <row r="28">
      <c r="A28" s="3" t="inlineStr">
        <is>
          <t>Qld TMR, Cape York Region Package Stage 2</t>
        </is>
      </c>
      <c r="B28" s="19" t="inlineStr">
        <is>
          <t>2026</t>
        </is>
      </c>
      <c r="C28" s="3" t="inlineStr">
        <is>
          <t>https://www.tmr.qld.gov.au/projects/cape-york-region-package-stage-2</t>
        </is>
      </c>
      <c r="D28" s="3" t="inlineStr">
        <is>
          <t>$237.5M Stage 2; about 145 km of the 571 km PDR to remain unsealed on completion.</t>
        </is>
      </c>
    </row>
    <row r="29">
      <c r="A29" s="3" t="inlineStr">
        <is>
          <t>Qld TMR, Queensland Electric Super Highway</t>
        </is>
      </c>
      <c r="B29" s="19" t="inlineStr">
        <is>
          <t>2026</t>
        </is>
      </c>
      <c r="C29" s="3" t="inlineStr">
        <is>
          <t>https://www.tmr.qld.gov.au/community-and-environment/electric-vehicles/queenslands-electric-super-highway</t>
        </is>
      </c>
      <c r="D29" s="3" t="inlineStr">
        <is>
          <t>54 fast charging locations, light vehicle network: no dedicated heavy vehicle corridor charging on the Bruce Highway.</t>
        </is>
      </c>
    </row>
    <row r="30">
      <c r="A30" s="3" t="inlineStr">
        <is>
          <t>trucksales.com.au, electric truck guide</t>
        </is>
      </c>
      <c r="B30" s="19" t="inlineStr">
        <is>
          <t>2026</t>
        </is>
      </c>
      <c r="C30" s="3" t="inlineStr">
        <is>
          <t>https://www.trucksales.com.au/editorial/details/electric-truck-guide-whats-available-in-australia-150315/</t>
        </is>
      </c>
      <c r="D30" s="3" t="inlineStr">
        <is>
          <t>Current Volvo FH and FM Electric specifications sold in Australia.</t>
        </is>
      </c>
    </row>
    <row r="31">
      <c r="A31" s="3" t="inlineStr">
        <is>
          <t>AAA Trailers and trade listings, refrigerated trailers</t>
        </is>
      </c>
      <c r="B31" s="19" t="inlineStr">
        <is>
          <t>2026</t>
        </is>
      </c>
      <c r="C31" s="3" t="inlineStr">
        <is>
          <t>https://www.aaatrailers.com.au/brisbane/flat-top-refrigerated-trailer-22-pallet</t>
        </is>
      </c>
      <c r="D31" s="3" t="inlineStr">
        <is>
          <t>22 pallet refrigerated trailer configuration; used reefer listings $88k to $121k.</t>
        </is>
      </c>
    </row>
    <row r="32">
      <c r="A32" s="3" t="inlineStr">
        <is>
          <t>Carrier Transicold Australia, Vector eCool</t>
        </is>
      </c>
      <c r="B32" s="19" t="inlineStr">
        <is>
          <t>2026</t>
        </is>
      </c>
      <c r="C32" s="3" t="inlineStr">
        <is>
          <t>https://www.carrier.com/truck-trailer/en/au/products/au-truck-trailer/trailer/vector-ecool/</t>
        </is>
      </c>
      <c r="D32" s="3" t="inlineStr">
        <is>
          <t>All electric trailer refrigeration is commercially offered in Australia; no public AUD pricing.</t>
        </is>
      </c>
    </row>
    <row r="33">
      <c r="A33" s="3" t="inlineStr">
        <is>
          <t>Qld TMR, MC licence and Indigenous Driver Licensing Program</t>
        </is>
      </c>
      <c r="B33" s="19" t="inlineStr">
        <is>
          <t>2026</t>
        </is>
      </c>
      <c r="C33" s="3" t="inlineStr">
        <is>
          <t>https://www.tmr.qld.gov.au/Licensing/Getting-a-licence/Getting-a-heavy-vehicle-licence/Multi-combination-vehicle-licence.aspx</t>
        </is>
      </c>
      <c r="D33" s="3" t="inlineStr">
        <is>
          <t>12 months on HR or HC plus TLIC4006 for an MC licence; Cairns based Indigenous licensing unit; no dedicated First Nations MC program exists.</t>
        </is>
      </c>
    </row>
    <row r="34">
      <c r="A34" s="3" t="inlineStr">
        <is>
          <t>MCG Quantity Surveyors, commercial warehouse build costs</t>
        </is>
      </c>
      <c r="B34" s="19" t="inlineStr">
        <is>
          <t>2026</t>
        </is>
      </c>
      <c r="C34" s="3" t="inlineStr">
        <is>
          <t>https://www.mcgqs.com.au/commercial-warehouses/</t>
        </is>
      </c>
      <c r="D34" s="3" t="inlineStr">
        <is>
          <t>Ambient warehouse $500 to $1,500 per sqm; chilled cold store $1,400 to $2,200 per sqm.</t>
        </is>
      </c>
    </row>
    <row r="35">
      <c r="A35" s="3" t="inlineStr">
        <is>
          <t>JLL via The Industrialist, cold storage market</t>
        </is>
      </c>
      <c r="B35" s="19" t="inlineStr">
        <is>
          <t>2025</t>
        </is>
      </c>
      <c r="C35" s="3" t="inlineStr">
        <is>
          <t>https://www.theindustrialist.com.au/news/2025/05/20/how-cold-storage-heating-industrial-market-jll/1747725364</t>
        </is>
      </c>
      <c r="D35" s="3" t="inlineStr">
        <is>
          <t>Full freezer build $3,400 to $3,600 per sqm; national cold storage undersupply of about 750,000 sqm by 2030.</t>
        </is>
      </c>
    </row>
    <row r="36">
      <c r="A36" s="3" t="inlineStr">
        <is>
          <t>Herron Todd White, Month in Review April 2025 (industrial)</t>
        </is>
      </c>
      <c r="B36" s="19" t="inlineStr">
        <is>
          <t>2025</t>
        </is>
      </c>
      <c r="C36" s="3" t="inlineStr">
        <is>
          <t>https://htw.com.au/wp-content/uploads/2025/04/HTW-Month-in-Review-Apr-2025-Industrial.pdf</t>
        </is>
      </c>
      <c r="D36" s="3" t="inlineStr">
        <is>
          <t>Regional Qld industrial sheds $2,200 to $2,700 per sqm construction.</t>
        </is>
      </c>
    </row>
    <row r="37">
      <c r="A37" s="3" t="inlineStr">
        <is>
          <t>Costa Group, Guyra glasshouse opening</t>
        </is>
      </c>
      <c r="B37" s="19" t="inlineStr">
        <is>
          <t>2021</t>
        </is>
      </c>
      <c r="C37" s="3" t="inlineStr">
        <is>
          <t>https://costagroup.com.au/2021/12/03/minister-opens-80-million-tomato-glasshouses/</t>
        </is>
      </c>
      <c r="D37" s="3" t="inlineStr">
        <is>
          <t>$80M for about 10 ha of high tech glasshouse: roughly $7M to $8M per ha in 2021 dollars.</t>
        </is>
      </c>
    </row>
    <row r="38">
      <c r="A38" s="3" t="inlineStr">
        <is>
          <t>Centuria, Two Wells glasshouse acquisition</t>
        </is>
      </c>
      <c r="B38" s="19" t="inlineStr">
        <is>
          <t>2025</t>
        </is>
      </c>
      <c r="C38" s="3" t="inlineStr">
        <is>
          <t>https://centuria.com.au/news/centuria-secures-australias-largest-glasshouse-43ha-two-wells-sa/</t>
        </is>
      </c>
      <c r="D38" s="3" t="inlineStr">
        <is>
          <t>43 ha traded at $168M, about $3.9M per ha as an existing asset: traded value sits below replacement cost.</t>
        </is>
      </c>
    </row>
    <row r="39">
      <c r="A39" s="3" t="inlineStr">
        <is>
          <t>CSIRO, GenCost 2024 to 25 final report</t>
        </is>
      </c>
      <c r="B39" s="19" t="inlineStr">
        <is>
          <t>2025</t>
        </is>
      </c>
      <c r="C39" s="3" t="inlineStr">
        <is>
          <t>https://www.csiro.au/en/news/all/news/2025/july/2024-25-gencost-final-report</t>
        </is>
      </c>
      <c r="D39" s="3" t="inlineStr">
        <is>
          <t>Large scale solar capital cost about $1,344 per kW.</t>
        </is>
      </c>
    </row>
    <row r="40">
      <c r="A40" s="3" t="inlineStr">
        <is>
          <t>Energy Storage News (CSIRO GenCost draft); Ember battery pricing</t>
        </is>
      </c>
      <c r="B40" s="19" t="inlineStr">
        <is>
          <t>2025</t>
        </is>
      </c>
      <c r="C40" s="3" t="inlineStr">
        <is>
          <t>https://www.energy-storage.news/battery-storage-costs-fall-11-16-as-australias-csiro-maps-least-cost-route-to-net-zero/</t>
        </is>
      </c>
      <c r="D40" s="3" t="inlineStr">
        <is>
          <t>Battery capital costs falling 11 to 16 per cent a year; commercial and industrial installed systems about $700 to $1,000 per kWh.</t>
        </is>
      </c>
    </row>
    <row r="41">
      <c r="A41" s="3" t="inlineStr">
        <is>
          <t>FareShare, Brisbane production kitchen</t>
        </is>
      </c>
      <c r="B41" s="19" t="inlineStr">
        <is>
          <t>2018</t>
        </is>
      </c>
      <c r="C41" s="3" t="inlineStr">
        <is>
          <t>https://www.fareshare.net.au/latest-news/fareshare-super-kitchen-opens-in-brisbane/</t>
        </is>
      </c>
      <c r="D41" s="3" t="inlineStr">
        <is>
          <t>$4.5M to $5M purpose built kitchen with 5 million meals a year capacity: the kitchen precedent.</t>
        </is>
      </c>
    </row>
    <row r="42">
      <c r="A42" s="3" t="inlineStr">
        <is>
          <t>EcoPrestige, modular construction cost guide</t>
        </is>
      </c>
      <c r="B42" s="19" t="inlineStr">
        <is>
          <t>2026</t>
        </is>
      </c>
      <c r="C42" s="3" t="inlineStr">
        <is>
          <t>https://ecoprestige.com.au/modular-construction-costs-australia-price-guide-builders-developers-2026/</t>
        </is>
      </c>
      <c r="D42" s="3" t="inlineStr">
        <is>
          <t>Accommodation $75k to $110k per room modular; $120k to $180k per room traditional build.</t>
        </is>
      </c>
    </row>
    <row r="43">
      <c r="A43" s="3" t="inlineStr">
        <is>
          <t>Tourism and Events Queensland, Accommodation Report July 2025</t>
        </is>
      </c>
      <c r="B43" s="19" t="inlineStr">
        <is>
          <t>2025</t>
        </is>
      </c>
      <c r="C43" s="3" t="inlineStr">
        <is>
          <t>https://teq.queensland.com/content/dam/teq/corporate/corporate-searchable-assets/industry/research/special-reports/2025%20July%20Queensland%20Accommodation%20Report.pdf</t>
        </is>
      </c>
      <c r="D43" s="3" t="inlineStr">
        <is>
          <t>Queensland occupancy 77.7 per cent, average daily rate $278.60 (July 2025).</t>
        </is>
      </c>
    </row>
    <row r="44">
      <c r="A44" s="3" t="inlineStr">
        <is>
          <t>CBRE, Brisbane Industrial and Logistics Figures Q1 2025</t>
        </is>
      </c>
      <c r="B44" s="19" t="inlineStr">
        <is>
          <t>2025</t>
        </is>
      </c>
      <c r="C44" s="3" t="inlineStr">
        <is>
          <t>https://www.cbre.com.au/insights/figures/figures-brisbane-industrial-and-logistics-q1-2025</t>
        </is>
      </c>
      <c r="D44" s="3" t="inlineStr">
        <is>
          <t>Serviced small lot industrial land $588 per sqm; englobo budgeting $2M to $6M per ha depending on servicing.</t>
        </is>
      </c>
    </row>
    <row r="45">
      <c r="A45" s="3" t="inlineStr">
        <is>
          <t>Loumain, childcare construction costs update</t>
        </is>
      </c>
      <c r="B45" s="19" t="inlineStr">
        <is>
          <t>2025</t>
        </is>
      </c>
      <c r="C45" s="3" t="inlineStr">
        <is>
          <t>https://loumain.com.au/blog/childcare-construction/2025-update-construction-costs-of-childcare-buildings-in-australia-a-comprehensive-review</t>
        </is>
      </c>
      <c r="D45" s="3" t="inlineStr">
        <is>
          <t>Childcare construction $30k to $35k per licensed place.</t>
        </is>
      </c>
    </row>
    <row r="46">
      <c r="A46" s="3" t="inlineStr">
        <is>
          <t>Petra Group, commercial kitchen fit out costs</t>
        </is>
      </c>
      <c r="B46" s="19" t="inlineStr">
        <is>
          <t>2026</t>
        </is>
      </c>
      <c r="C46" s="3" t="inlineStr">
        <is>
          <t>https://petragroup.com.au/commercial-fitouts/kitchen-fit-out-cost-australia/</t>
        </is>
      </c>
      <c r="D46" s="3" t="inlineStr">
        <is>
          <t>Hospitality fit outs $1,800 to $5,500 per sqm by tier.</t>
        </is>
      </c>
    </row>
    <row r="47">
      <c r="A47" s="3" t="inlineStr">
        <is>
          <t>QRIDA, Remote Communities Freight Assistance Scheme</t>
        </is>
      </c>
      <c r="B47" s="19" t="inlineStr">
        <is>
          <t>2024</t>
        </is>
      </c>
      <c r="C47" s="3" t="inlineStr">
        <is>
          <t>https://www.qrida.qld.gov.au/program/remote-communities-freight-assistance-scheme</t>
        </is>
      </c>
      <c r="D47" s="3" t="inlineStr">
        <is>
          <t>20 per cent point of sale discount on essential goods from 9 September 2024 in 16 remote LGAs.</t>
        </is>
      </c>
    </row>
    <row r="48">
      <c r="A48" s="3" t="inlineStr">
        <is>
          <t>Croakey Health Media, Queensland budget decision</t>
        </is>
      </c>
      <c r="B48" s="19" t="inlineStr">
        <is>
          <t>2026</t>
        </is>
      </c>
      <c r="C48" s="3" t="inlineStr">
        <is>
          <t>https://www.croakey.org/queensland-government-decision-hits-food-security-in-remote-communities/</t>
        </is>
      </c>
      <c r="D48" s="3" t="inlineStr">
        <is>
          <t>Reported RCFAS funding fall from $29.4M to $4.4M in 2026 to 27. Media reported from Budget papers: verify against Queensland Budget Paper 4 before citing.</t>
        </is>
      </c>
    </row>
    <row r="49">
      <c r="A49" s="3" t="inlineStr">
        <is>
          <t>Earle et al., diet cost and affordability in Queensland (IJERPH)</t>
        </is>
      </c>
      <c r="B49" s="19" t="inlineStr">
        <is>
          <t>2026</t>
        </is>
      </c>
      <c r="C49" s="3" t="inlineStr">
        <is>
          <t>https://doi.org/10.3390/ijerph23040535</t>
        </is>
      </c>
      <c r="D49" s="3" t="inlineStr">
        <is>
          <t>Remote healthy diet costs fell 24 per cent within a year of the 20 per cent freight discount: peer reviewed evidence that freight relief reaches shelf prices.</t>
        </is>
      </c>
    </row>
    <row r="50">
      <c r="A50" s="3" t="inlineStr">
        <is>
          <t>Productivity Commission, Indigenous Expenditure Report 2017</t>
        </is>
      </c>
      <c r="B50" s="19" t="inlineStr">
        <is>
          <t>2017</t>
        </is>
      </c>
      <c r="C50" s="3" t="inlineStr">
        <is>
          <t>https://www.pc.gov.au/inquiries-research/indigenous-expenditure-report/2017/</t>
        </is>
      </c>
      <c r="D50" s="3" t="inlineStr">
        <is>
          <t>$33.4 billion total direct government expenditure on Aboriginal and Torres Strait Islander Australians, 2015 to 16 (most recent national estimate).</t>
        </is>
      </c>
    </row>
    <row r="51">
      <c r="A51" s="3" t="inlineStr">
        <is>
          <t>NIAA, National Strategy for Food Security in Remote First Nations Communities</t>
        </is>
      </c>
      <c r="B51" s="19" t="inlineStr">
        <is>
          <t>2025</t>
        </is>
      </c>
      <c r="C51" s="3" t="inlineStr">
        <is>
          <t>https://www.niaa.gov.au/our-work/health-and-wellbeing/national-strategy-food-security-remote-aboriginal-and-torres-strait-islander-communities</t>
        </is>
      </c>
      <c r="D51" s="3" t="inlineStr">
        <is>
          <t>Ten year strategy, seven pillars, released 5 March 2025. The $100M maps onto the Remote Retail, Supply Chains and Healthy Economies pillars.</t>
        </is>
      </c>
    </row>
    <row r="52">
      <c r="A52" s="3" t="inlineStr">
        <is>
          <t>Closing the Gap, National Agreement targets</t>
        </is>
      </c>
      <c r="B52" s="19" t="inlineStr">
        <is>
          <t>2026</t>
        </is>
      </c>
      <c r="C52" s="3" t="inlineStr">
        <is>
          <t>https://www.closingthegap.gov.au/national-agreement/targets</t>
        </is>
      </c>
      <c r="D52" s="3" t="inlineStr">
        <is>
          <t>No food security target among the 19 socio economic targets.</t>
        </is>
      </c>
    </row>
    <row r="53">
      <c r="A53" s="3" t="inlineStr">
        <is>
          <t>AIHW, Diabetes: Australian facts (First Nations chapter)</t>
        </is>
      </c>
      <c r="B53" s="19" t="inlineStr">
        <is>
          <t>2026</t>
        </is>
      </c>
      <c r="C53" s="3" t="inlineStr">
        <is>
          <t>https://www.aihw.gov.au/reports/diabetes/diabetes/contents/first-nations-people</t>
        </is>
      </c>
      <c r="D53" s="3" t="inlineStr">
        <is>
          <t>Diabetes prevalence 3.2 times and death rate 4.0 times the non Indigenous rates.</t>
        </is>
      </c>
    </row>
    <row r="54">
      <c r="A54" s="3" t="inlineStr">
        <is>
          <t>ABS, 2021 Census QuickStats (community profiles)</t>
        </is>
      </c>
      <c r="B54" s="19" t="inlineStr">
        <is>
          <t>2021</t>
        </is>
      </c>
      <c r="C54" s="3" t="inlineStr">
        <is>
          <t>https://abs.gov.au/census/find-census-data/quickstats/2021</t>
        </is>
      </c>
      <c r="D54" s="3" t="inlineStr">
        <is>
          <t>Community populations summing to about 16,800 addressable people (about 9,200 Cape York and NPA plus about 7,500 Torres Strait). Derived total, labelled as such.</t>
        </is>
      </c>
    </row>
    <row r="55">
      <c r="A55" s="3" t="inlineStr">
        <is>
          <t>ILSC, Bushfood Discussion Paper; SBS reporting</t>
        </is>
      </c>
      <c r="B55" s="19" t="inlineStr">
        <is>
          <t>2022</t>
        </is>
      </c>
      <c r="C55" s="3" t="inlineStr">
        <is>
          <t>https://www.ilsc.gov.au/wp-content/uploads/2022/05/Bushfood-Discussion-Paper.pdf</t>
        </is>
      </c>
      <c r="D55" s="3" t="inlineStr">
        <is>
          <t>First Nations people under 1 per cent of the native foods supply chain and under 3 per cent of businesses.</t>
        </is>
      </c>
    </row>
    <row r="56">
      <c r="A56" s="3" t="inlineStr">
        <is>
          <t>Austrade, NAAKPA profile</t>
        </is>
      </c>
      <c r="B56" s="19" t="inlineStr">
        <is>
          <t>2024</t>
        </is>
      </c>
      <c r="C56" s="3" t="inlineStr">
        <is>
          <t>https://www.austrade.gov.au/en/news-and-analysis/news/naakpa-harvests-plum-rewards-for-first-nations-producers</t>
        </is>
      </c>
      <c r="D56" s="3" t="inlineStr">
        <is>
          <t>Six Aboriginal enterprises holding 30 to 40 per cent of national Kakadu plum production: the alliance precedent for the precinct.</t>
        </is>
      </c>
    </row>
    <row r="57">
      <c r="A57" s="3" t="inlineStr">
        <is>
          <t>NAIF, Annual Report 2024 to 25</t>
        </is>
      </c>
      <c r="B57" s="19" t="inlineStr">
        <is>
          <t>2025</t>
        </is>
      </c>
      <c r="C57" s="3" t="inlineStr">
        <is>
          <t>https://cdn.naif.gov.au/media/obldtcoq/naif-annualreport-2024-25-web.pdf</t>
        </is>
      </c>
      <c r="D57" s="3" t="inlineStr">
        <is>
          <t>$4.3bn committed; loans typically above $10M; Indigenous owned borrower precedent (2019, $12.5M).</t>
        </is>
      </c>
    </row>
    <row r="58">
      <c r="A58" s="3" t="inlineStr">
        <is>
          <t>Paul Ramsay Foundation, 2025 Annual Review and First Nations round</t>
        </is>
      </c>
      <c r="B58" s="19" t="inlineStr">
        <is>
          <t>2025</t>
        </is>
      </c>
      <c r="C58" s="3" t="inlineStr">
        <is>
          <t>https://www.paulramsayfoundation.org.au/news-resources/our-2025-annual-review</t>
        </is>
      </c>
      <c r="D58" s="3" t="inlineStr">
        <is>
          <t>$1.513bn lifetime grants; about $320M committed FY25; $220M to First Nations organisations since 2016; about $300M impact investing allocation.</t>
        </is>
      </c>
    </row>
    <row r="59">
      <c r="A59" s="3" t="inlineStr">
        <is>
          <t>ARENA, First Nations microgrids release</t>
        </is>
      </c>
      <c r="B59" s="19" t="inlineStr">
        <is>
          <t>2026</t>
        </is>
      </c>
      <c r="C59" s="3" t="inlineStr">
        <is>
          <t>https://arena.gov.au/news/arena-backs-first-nations-led-microgrids-to-improve-power-reliability-in-remote-nt-communities/</t>
        </is>
      </c>
      <c r="D59" s="3" t="inlineStr">
        <is>
          <t>$125M Regional Microgrid Program with $75M earmarked for First Nations communities.</t>
        </is>
      </c>
    </row>
    <row r="60">
      <c r="A60" s="3" t="inlineStr">
        <is>
          <t>Supply Nation via National Indigenous Times</t>
        </is>
      </c>
      <c r="B60" s="19" t="inlineStr">
        <is>
          <t>2025</t>
        </is>
      </c>
      <c r="C60" s="3" t="inlineStr">
        <is>
          <t>https://nit.com.au/15-10-2025/20701/almost-6-billion-spent-last-financial-year-with-indigenous-businesses</t>
        </is>
      </c>
      <c r="D60" s="3" t="inlineStr">
        <is>
          <t>Procurement spend with Supply Nation registered Indigenous businesses reached $5.83bn in FY2024 to 25.</t>
        </is>
      </c>
    </row>
    <row r="61">
      <c r="A61" s="3" t="inlineStr">
        <is>
          <t>Services Australia, Tasmanian Freight Equalisation Scheme</t>
        </is>
      </c>
      <c r="B61" s="19" t="inlineStr">
        <is>
          <t>2025</t>
        </is>
      </c>
      <c r="C61" s="3" t="inlineStr">
        <is>
          <t>https://www.servicesaustralia.gov.au/rates-assistance-for-freight-costs-under-tasmanian-freight-equalisation-scheme?context=23216</t>
        </is>
      </c>
      <c r="D61" s="3" t="inlineStr">
        <is>
          <t>Up to $855 per TEU domestic assistance: the federal subsidy design template CEQ has asked to see applied to Torres Strait freight.</t>
        </is>
      </c>
    </row>
    <row r="62">
      <c r="A62" s="3" t="inlineStr">
        <is>
          <t>Hybrid Vessel Pilot Planning Brief (internal, IFF and PRF Fellowship)</t>
        </is>
      </c>
      <c r="B62" s="19" t="inlineStr">
        <is>
          <t>2026</t>
        </is>
      </c>
      <c r="C62" s="3" t="inlineStr">
        <is>
          <t>Internal document, 13 June 2026</t>
        </is>
      </c>
      <c r="D62" s="3" t="inlineStr">
        <is>
          <t>The Masig pilot the sea pillar scales: vessel options, capex $4.0M to $8.3M, opex framework $2.3M to $4.0M per year, Phase A to C revenue logic, FPIC governance design.</t>
        </is>
      </c>
    </row>
    <row r="63">
      <c r="A63" s="3" t="inlineStr">
        <is>
          <t>Hunger by Design, Chapter 1: The Perfect System (manuscript)</t>
        </is>
      </c>
      <c r="B63" s="19" t="inlineStr">
        <is>
          <t>2026</t>
        </is>
      </c>
      <c r="C63" s="3" t="inlineStr">
        <is>
          <t>Internal manuscript, 14 July 2026</t>
        </is>
      </c>
      <c r="D63" s="3" t="inlineStr">
        <is>
          <t>The money loop; the six links; the freight monopoly narrative the business case is built on.</t>
        </is>
      </c>
    </row>
    <row r="64">
      <c r="A64" s="3" t="inlineStr">
        <is>
          <t>The Big Dream numbers spine and research package (internal)</t>
        </is>
      </c>
      <c r="B64" s="19" t="inlineStr">
        <is>
          <t>2026</t>
        </is>
      </c>
      <c r="C64" s="3" t="inlineStr">
        <is>
          <t>Project folder: The Big Dream (numbers spine; six research files; critique)</t>
        </is>
      </c>
      <c r="D64" s="3" t="inlineStr">
        <is>
          <t>Single source of truth for all figures; 156 sourced findings; contradiction and gap register.</t>
        </is>
      </c>
    </row>
    <row r="66">
      <c r="A66" s="2" t="inlineStr">
        <is>
          <t>HARDENING PASS, 27 JULY 2026</t>
        </is>
      </c>
      <c r="B66" s="2" t="inlineStr"/>
      <c r="C66" s="2" t="inlineStr"/>
      <c r="D66" s="2" t="inlineStr"/>
    </row>
    <row r="67">
      <c r="A67" t="inlineStr">
        <is>
          <t>Qld Budget BP2 2026-27, Table A.3.12</t>
        </is>
      </c>
      <c r="B67" t="inlineStr">
        <is>
          <t>RCFAS $29.4M to $4.4M; scope: peninsular and South West components</t>
        </is>
      </c>
      <c r="C67" t="inlineStr">
        <is>
          <t>Verified</t>
        </is>
      </c>
      <c r="D67" t="inlineStr">
        <is>
          <t>https://budget.qld.gov.au/files/2026-27-budget-bp2-budget-strategy-outlook.pdf</t>
        </is>
      </c>
    </row>
    <row r="68">
      <c r="A68" t="inlineStr">
        <is>
          <t>Qld Budget BP4 2026-27, p.41</t>
        </is>
      </c>
      <c r="B68" t="inlineStr">
        <is>
          <t>Cape Freight Subsidy extension $19.6M over 3 years, then nil</t>
        </is>
      </c>
      <c r="C68" t="inlineStr">
        <is>
          <t>Verified</t>
        </is>
      </c>
      <c r="D68" t="inlineStr">
        <is>
          <t>https://budget.qld.gov.au/files/2026-27-budget-bp4-budget-measures.pdf</t>
        </is>
      </c>
    </row>
    <row r="69">
      <c r="A69" t="inlineStr">
        <is>
          <t>QRIDA Annual Report 2024-25, Note 8</t>
        </is>
      </c>
      <c r="B69" t="inlineStr">
        <is>
          <t>RCFAS grants paid $17.155M FY24-25 (audited)</t>
        </is>
      </c>
      <c r="C69" t="inlineStr">
        <is>
          <t>Verified</t>
        </is>
      </c>
      <c r="D69" t="inlineStr">
        <is>
          <t>https://www.qrida.qld.gov.au/sites/default/files/2025-09/QRIDA_annual_report_2024-2025_webfullversion.pdf</t>
        </is>
      </c>
    </row>
    <row r="70">
      <c r="A70" t="inlineStr">
        <is>
          <t>TMR contract disclosure register, 23 Jul 2026</t>
        </is>
      </c>
      <c r="B70" t="inlineStr">
        <is>
          <t>Outer Torres Strait EOI: no operator contracted; $514,600 Scyne study only</t>
        </is>
      </c>
      <c r="C70" t="inlineStr">
        <is>
          <t>Verified</t>
        </is>
      </c>
      <c r="D70" t="inlineStr">
        <is>
          <t>https://www.data.qld.gov.au/dataset/21a0f174-2f9e-4b01-a73a-7569eefbb0c8</t>
        </is>
      </c>
    </row>
    <row r="71">
      <c r="A71" t="inlineStr">
        <is>
          <t>ACCC s87B undertaking, 11 Jun 2026</t>
        </is>
      </c>
      <c r="B71" t="inlineStr">
        <is>
          <t>Sea Swift sole supplier recital; 114 then 54 exclusivity customers</t>
        </is>
      </c>
      <c r="C71" t="inlineStr">
        <is>
          <t>Verified</t>
        </is>
      </c>
      <c r="D71" t="inlineStr">
        <is>
          <t>https://www.accc.gov.au/</t>
        </is>
      </c>
    </row>
    <row r="72">
      <c r="A72" t="inlineStr">
        <is>
          <t>Vic owner driver schedule 2025-26</t>
        </is>
      </c>
      <c r="B72" t="inlineStr">
        <is>
          <t>Six axle semi trailer variable costs 179c/km</t>
        </is>
      </c>
      <c r="C72" t="inlineStr">
        <is>
          <t>Verified</t>
        </is>
      </c>
      <c r="D72" t="inlineStr">
        <is>
          <t>https://www.vic.gov.au/owner-driver-rates-and-costs-schedules/semi-trailer-bogie-drive-6-axle-2024-25</t>
        </is>
      </c>
    </row>
    <row r="73">
      <c r="A73" t="inlineStr">
        <is>
          <t>TFES Ministerial Directions, Jul 2024</t>
        </is>
      </c>
      <c r="B73" t="inlineStr">
        <is>
          <t>Legislated reefer premium ~10% ($309 vs $281 per TEU)</t>
        </is>
      </c>
      <c r="C73" t="inlineStr">
        <is>
          <t>Verified</t>
        </is>
      </c>
      <c r="D73" t="inlineStr">
        <is>
          <t>https://www.infrastructure.gov.au/sites/default/files/documents/tfes-mds-july-2024.pdf</t>
        </is>
      </c>
    </row>
    <row r="74">
      <c r="A74" t="inlineStr">
        <is>
          <t>Costa Group AR 2021 / opening release</t>
        </is>
      </c>
      <c r="B74" t="inlineStr">
        <is>
          <t>Guyra glasshouse ~$8M per ha, audited capitalised cost</t>
        </is>
      </c>
      <c r="C74" t="inlineStr">
        <is>
          <t>Verified</t>
        </is>
      </c>
      <c r="D74" t="inlineStr">
        <is>
          <t>https://costagroup.com.au/2021/12/03/minister-opens-80-million-tomato-glasshouses/</t>
        </is>
      </c>
    </row>
    <row r="75">
      <c r="A75" t="inlineStr">
        <is>
          <t>RLB Riders Digest Qld 2025</t>
        </is>
      </c>
      <c r="B75" t="inlineStr">
        <is>
          <t>Industrial building Brisbane $1,260-1,700 per sqm (Q4 2024)</t>
        </is>
      </c>
      <c r="C75" t="inlineStr">
        <is>
          <t>Verified</t>
        </is>
      </c>
      <c r="D75" t="inlineStr">
        <is>
          <t>https://www.rlb.com/oceania/wp-content/uploads/sites/1/2024/12/2025-RLB-Rider-Digest_Queensland_Digital.pdf</t>
        </is>
      </c>
    </row>
    <row r="76">
      <c r="A76" t="inlineStr">
        <is>
          <t>CSIRO/AEMO GenCost 2025-26, Table B.1</t>
        </is>
      </c>
      <c r="B76" t="inlineStr">
        <is>
          <t>Utility solar $1,621/kW; rooftop $1,216/kW</t>
        </is>
      </c>
      <c r="C76" t="inlineStr">
        <is>
          <t>Verified</t>
        </is>
      </c>
      <c r="D76" t="inlineStr">
        <is>
          <t>https://www.csiro.au/-/media/Energy/GenCost-2025-26-Final/GenCost_2025-26_Final_Report_20260715.pdf</t>
        </is>
      </c>
    </row>
    <row r="77">
      <c r="A77" t="inlineStr">
        <is>
          <t>ARENA Linfox project page</t>
        </is>
      </c>
      <c r="B77" t="inlineStr">
        <is>
          <t>$50.18M total: 26 BEV prime movers + 25 chargers + infrastructure</t>
        </is>
      </c>
      <c r="C77" t="inlineStr">
        <is>
          <t>Verified</t>
        </is>
      </c>
      <c r="D77" t="inlineStr">
        <is>
          <t>https://arena.gov.au/projects/linfox-heavy-truck-electrification-project/</t>
        </is>
      </c>
    </row>
    <row r="78">
      <c r="A78" t="inlineStr">
        <is>
          <t>NSW Government release, Sep 2025</t>
        </is>
      </c>
      <c r="B78" t="inlineStr">
        <is>
          <t>Brookvale depot conversion $25M, 23 heavy vehicle charge points</t>
        </is>
      </c>
      <c r="C78" t="inlineStr">
        <is>
          <t>Verified</t>
        </is>
      </c>
      <c r="D78" t="inlineStr">
        <is>
          <t>https://www.nsw.gov.au/ministerial-releases/brookvale-depot-leads-charge-on-switch-to-electric-buses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2026-07-26T06:46:58Z</dcterms:created>
  <dcterms:modified xmlns:dcterms="http://purl.org/dc/terms/" xmlns:xsi="http://www.w3.org/2001/XMLSchema-instance" xsi:type="dcterms:W3CDTF">2026-07-27T13:43:27Z</dcterms:modified>
</cp:coreProperties>
</file>